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codeName="ThisWorkbook" defaultThemeVersion="166925"/>
  <mc:AlternateContent xmlns:mc="http://schemas.openxmlformats.org/markup-compatibility/2006">
    <mc:Choice Requires="x15">
      <x15ac:absPath xmlns:x15ac="http://schemas.microsoft.com/office/spreadsheetml/2010/11/ac" url="D:\archi1\ARCHIVOS\informacion 2020\herramientas\declaracion IVA retencion ICA y formularios periodicos\"/>
    </mc:Choice>
  </mc:AlternateContent>
  <xr:revisionPtr revIDLastSave="0" documentId="8_{FECC19BE-B430-44A9-999B-A82B7FACE09D}" xr6:coauthVersionLast="45" xr6:coauthVersionMax="45" xr10:uidLastSave="{00000000-0000-0000-0000-000000000000}"/>
  <bookViews>
    <workbookView xWindow="-120" yWindow="-120" windowWidth="29040" windowHeight="15225" tabRatio="926" activeTab="3" xr2:uid="{BD3233FE-BCEC-4E60-A466-82AB859C0209}"/>
  </bookViews>
  <sheets>
    <sheet name="art 103 y 383" sheetId="6" r:id="rId1"/>
    <sheet name="analisis" sheetId="5" r:id="rId2"/>
    <sheet name="datos" sheetId="4" r:id="rId3"/>
    <sheet name="retencion" sheetId="3" r:id="rId4"/>
    <sheet name="informacion a solicitar" sheetId="7" r:id="rId5"/>
  </sheets>
  <externalReferences>
    <externalReference r:id="rId6"/>
  </externalReferences>
  <definedNames>
    <definedName name="_Fill" hidden="1">#REF!</definedName>
    <definedName name="_xlnm.Print_Area" localSheetId="3">retencion!$B$1:$H$73</definedName>
    <definedName name="HTML_CodePage" hidden="1">1252</definedName>
    <definedName name="HTML_Control" hidden="1">{"'Tabla Retefuente Salarios 2001'!$A$2:$K$62"}</definedName>
    <definedName name="HTML_Description" hidden="1">""</definedName>
    <definedName name="HTML_Email" hidden="1">""</definedName>
    <definedName name="HTML_Header" hidden="1">"Tabla Retefuente Salarios 2001"</definedName>
    <definedName name="HTML_LastUpdate" hidden="1">"10/01/2001"</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documentos\Myriam Avila\HTML.htm"</definedName>
    <definedName name="HTML_Title" hidden="1">"CALENDARIO 2001"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3" l="1"/>
  <c r="G16" i="3"/>
  <c r="F16" i="3" l="1"/>
  <c r="F15" i="3"/>
  <c r="B13" i="4" l="1"/>
  <c r="D10" i="4"/>
  <c r="E9" i="4"/>
  <c r="C9" i="4"/>
  <c r="D9" i="4" s="1"/>
  <c r="B6" i="4"/>
  <c r="G30" i="3"/>
  <c r="F18" i="3"/>
  <c r="F20" i="3" s="1"/>
  <c r="F25" i="3"/>
  <c r="F30" i="3"/>
  <c r="B73" i="3"/>
  <c r="B72" i="3"/>
  <c r="B71" i="3"/>
  <c r="B70" i="3"/>
  <c r="B69" i="3"/>
  <c r="B68" i="3"/>
  <c r="G61" i="3"/>
  <c r="F61" i="3"/>
  <c r="G49" i="3"/>
  <c r="F49" i="3"/>
  <c r="H30" i="3"/>
  <c r="G25" i="3"/>
  <c r="H20" i="3"/>
  <c r="G18" i="3"/>
  <c r="G20" i="3" s="1"/>
  <c r="G48" i="3" s="1"/>
  <c r="G50" i="3" s="1"/>
  <c r="H40" i="3" l="1"/>
  <c r="H44" i="3" s="1"/>
  <c r="H52" i="3" s="1"/>
  <c r="H57" i="3" s="1"/>
  <c r="H7" i="3" s="1"/>
  <c r="H8" i="3" s="1"/>
  <c r="G40" i="3"/>
  <c r="G42" i="3" s="1"/>
  <c r="G47" i="3" s="1"/>
  <c r="G51" i="3" s="1"/>
  <c r="F40" i="3"/>
  <c r="F42" i="3" s="1"/>
  <c r="F47" i="3" s="1"/>
  <c r="F48" i="3"/>
  <c r="F50" i="3" s="1"/>
  <c r="G44" i="3" l="1"/>
  <c r="G52" i="3" s="1"/>
  <c r="G62" i="3" s="1"/>
  <c r="G69" i="3" s="1"/>
  <c r="F51" i="3"/>
  <c r="F44" i="3"/>
  <c r="F52" i="3" s="1"/>
  <c r="F62" i="3" s="1"/>
  <c r="G72" i="3" l="1"/>
  <c r="G68" i="3"/>
  <c r="G73" i="3"/>
  <c r="G70" i="3"/>
  <c r="G71" i="3"/>
  <c r="F69" i="3"/>
  <c r="F72" i="3"/>
  <c r="F71" i="3"/>
  <c r="F68" i="3"/>
  <c r="F70" i="3"/>
  <c r="F73" i="3"/>
  <c r="G63" i="3" l="1"/>
  <c r="G55" i="3" s="1"/>
  <c r="G7" i="3" s="1"/>
  <c r="G8" i="3" s="1"/>
  <c r="F63" i="3"/>
  <c r="F55" i="3" s="1"/>
  <c r="F7" i="3" s="1"/>
  <c r="F8" i="3" s="1"/>
</calcChain>
</file>

<file path=xl/sharedStrings.xml><?xml version="1.0" encoding="utf-8"?>
<sst xmlns="http://schemas.openxmlformats.org/spreadsheetml/2006/main" count="201" uniqueCount="165">
  <si>
    <t>Normatividad</t>
  </si>
  <si>
    <t>Caso de los pagos al asalariado</t>
  </si>
  <si>
    <r>
      <t>Pagos del mes por rentas de trabajo</t>
    </r>
    <r>
      <rPr>
        <sz val="12"/>
        <rFont val="Arial"/>
        <family val="2"/>
      </rPr>
      <t>.</t>
    </r>
  </si>
  <si>
    <t>No aplica</t>
  </si>
  <si>
    <r>
      <t>Pago o abono en cuenta por rentas de trabajo no laborales</t>
    </r>
    <r>
      <rPr>
        <sz val="12"/>
        <rFont val="Arial"/>
        <family val="2"/>
      </rPr>
      <t>.</t>
    </r>
  </si>
  <si>
    <t>Menos: ingresos no gravados.</t>
  </si>
  <si>
    <r>
      <t>Pagos que ejecuta directamente la persona para actividades científicas o tecnológicas</t>
    </r>
    <r>
      <rPr>
        <sz val="12"/>
        <rFont val="Arial"/>
        <family val="2"/>
      </rPr>
      <t>.</t>
    </r>
  </si>
  <si>
    <t>Artículo 57-2 del ET.</t>
  </si>
  <si>
    <r>
      <t>Apoyos económicos recibidos</t>
    </r>
    <r>
      <rPr>
        <sz val="12"/>
        <rFont val="Arial"/>
        <family val="2"/>
      </rPr>
      <t>.</t>
    </r>
  </si>
  <si>
    <r>
      <t>Aportes obligatorios a salud calculados sobre los ingresos del mismo mes</t>
    </r>
    <r>
      <rPr>
        <sz val="12"/>
        <rFont val="Arial"/>
        <family val="2"/>
      </rPr>
      <t>.</t>
    </r>
  </si>
  <si>
    <t>Aportes obligatorios a los fondos de pensiones obligatorias, incluyendo el aporte al fondo de solidaridad pensional si hubo lugar a este (aportes realizados sobre los ingresos del mismo mes).</t>
  </si>
  <si>
    <t xml:space="preserve">Artículo 135 de la Ley 100 de 1993.
Artículo 55 del ET modificado por el artículo 23 de la Ley 1943 de 2018. </t>
  </si>
  <si>
    <t>Aportes voluntarios a los fondos de pensiones obligatorias (aportes realizados sobre los ingresos del mismo mes).</t>
  </si>
  <si>
    <t>Artículo 135 de la Ley 100 de 1993.
Artículo 55 del ET modificado por el artículo 23 de la Ley 1943 de 2018. 
Artículo 1.2.1.12.9 del DUT 1625 de 2016.</t>
  </si>
  <si>
    <t>No  aplica</t>
  </si>
  <si>
    <r>
      <t>Aportes a la ARL realizados sobre los ingresos del mismo mes</t>
    </r>
    <r>
      <rPr>
        <sz val="12"/>
        <rFont val="Arial"/>
        <family val="2"/>
      </rPr>
      <t>.</t>
    </r>
  </si>
  <si>
    <t>Concepto unificado 0912 de 2018.</t>
  </si>
  <si>
    <t>Subtotal 1 ("Ingreso neto" del mes)</t>
  </si>
  <si>
    <t>Menos: deducciones del artículo 387 del ET.</t>
  </si>
  <si>
    <t xml:space="preserve">Pago mensual promedio del año gravable anterior en intereses por préstamos para adquisición de vivienda. </t>
  </si>
  <si>
    <t>Artículo 387 del ET.
Artículos 1.2.1.18.50, 1.2.1.20.4, 1.2.4.1.6, 1.2.4.1.23, 1.2.4.1.24 y 1.2.4.1.27 del DUT 1625 de 2016.</t>
  </si>
  <si>
    <t xml:space="preserve">Pago mensual promedio del año gravable anterior en medicina prepagada. </t>
  </si>
  <si>
    <t>Artículo 387 del ET.
Artículo 1.2.4.1.24 del DUT 1625 de 2016.</t>
  </si>
  <si>
    <t>Artículo 387 del ET.
Artículos 1.2.4.1.6 y 1.2.4.1.18 del DUT 1625 de 2016.</t>
  </si>
  <si>
    <t>Menos: rentas exentas de los artículos 126-1 y 126-4 del ET.</t>
  </si>
  <si>
    <r>
      <t>Aportes voluntarios del propio mes a los fondos de pensiones voluntarias</t>
    </r>
    <r>
      <rPr>
        <sz val="12"/>
        <rFont val="Arial"/>
        <family val="2"/>
      </rPr>
      <t>.</t>
    </r>
  </si>
  <si>
    <t>Artículo 126-1 del ET.
Artículos 1.2.1.22.41 y 1.2.4.1.19 del DUT 1625 de 2016.</t>
  </si>
  <si>
    <r>
      <t>Aportes voluntarios del propio mes a las cuentas de ahorro AFC y a las cuentas de ahorro voluntario contractual –AVC– del Fondo Nacional del Ahorro</t>
    </r>
    <r>
      <rPr>
        <sz val="12"/>
        <rFont val="Arial"/>
        <family val="2"/>
      </rPr>
      <t>.</t>
    </r>
  </si>
  <si>
    <t>Suma de las rentas exentas de los artículos 126-1 y 126-4 del ET.</t>
  </si>
  <si>
    <t>Menos: rentas exentas de los numerales 1 a 9 del artículo 206 y del artículo 206-1 del ET.</t>
  </si>
  <si>
    <r>
      <t>Indemnizaciones por accidente de trabajo o enfermedad</t>
    </r>
    <r>
      <rPr>
        <sz val="12"/>
        <rFont val="Arial"/>
        <family val="2"/>
      </rPr>
      <t>.</t>
    </r>
  </si>
  <si>
    <t>Numeral 1 y parágrafo 1 del artículo 206 del ET.</t>
  </si>
  <si>
    <r>
      <t>Indemnizaciones que implican protección a la maternidad</t>
    </r>
    <r>
      <rPr>
        <sz val="12"/>
        <rFont val="Arial"/>
        <family val="2"/>
      </rPr>
      <t>.</t>
    </r>
  </si>
  <si>
    <t>Numeral 2  y parágrafo 1 del artículo 206 del ET.</t>
  </si>
  <si>
    <r>
      <t>Valores recibidos por gastos de entierro del trabajador</t>
    </r>
    <r>
      <rPr>
        <sz val="12"/>
        <rFont val="Arial"/>
        <family val="2"/>
      </rPr>
      <t>.</t>
    </r>
  </si>
  <si>
    <t>Numeral 3  y parágrafo 1 del artículo 206 del ET.</t>
  </si>
  <si>
    <r>
      <t>El seguro por muerte, las compensaciones por muerte y las prestaciones sociales en actividad y en retiro de los miembros de las Fuerzas Militares y de la Policía Nacional</t>
    </r>
    <r>
      <rPr>
        <sz val="12"/>
        <rFont val="Arial"/>
        <family val="2"/>
      </rPr>
      <t>.</t>
    </r>
  </si>
  <si>
    <t>Numeral 6 del artículo 206 del ET modificado por el artículo 24 de la Ley de financiamiento 1943 de 2018.
Parágrafo 1 del artículo 206 del ET.</t>
  </si>
  <si>
    <t>El exceso del salario básico percibido por los oficiales, suboficiales y soldados profesionales de las Fuerzas Militares y oficiales, suboficiales, nivel ejecutivo, patrulleros y agentes de la Policía Nacional.</t>
  </si>
  <si>
    <t>Numeral 8 del artículo 206 del ET modificado por el artículo 24 de la Ley de financiamiento 1943 de 2018.</t>
  </si>
  <si>
    <r>
      <t>Gastos de representación de los rectores y profesores de universidades públicas sin superar el 50 % del salario</t>
    </r>
    <r>
      <rPr>
        <sz val="12"/>
        <rFont val="Arial"/>
        <family val="2"/>
      </rPr>
      <t>.</t>
    </r>
  </si>
  <si>
    <t>Numeral 9 del artículo 206 del ET adicionado por el artículo 24 de la Ley de financiamiento 1943 de 2018.</t>
  </si>
  <si>
    <r>
      <t>Rentas exentas por prima especial y prima costo de vida</t>
    </r>
    <r>
      <rPr>
        <sz val="12"/>
        <rFont val="Arial"/>
        <family val="2"/>
      </rPr>
      <t>.</t>
    </r>
  </si>
  <si>
    <t>Artículo 206-1 del ET modificado por el artículo 25 de la Ley de financiamiento 1943 de 2018.
Artículo 1.2.1.20.4 del DUT 1625 de 2016.</t>
  </si>
  <si>
    <t>Subtotal 2</t>
  </si>
  <si>
    <r>
      <rPr>
        <b/>
        <sz val="12"/>
        <rFont val="Arial"/>
        <family val="2"/>
      </rPr>
      <t>Menos:</t>
    </r>
    <r>
      <rPr>
        <sz val="12"/>
        <rFont val="Arial"/>
        <family val="2"/>
      </rPr>
      <t xml:space="preserve"> 25 % de renta exenta</t>
    </r>
    <r>
      <rPr>
        <sz val="12"/>
        <rFont val="Arial"/>
        <family val="2"/>
      </rPr>
      <t>.</t>
    </r>
  </si>
  <si>
    <t>Artículos 206 y 388 del ET.
Artículo 1.2.4.1.6 del DUT 1625 de 2016.</t>
  </si>
  <si>
    <t>Subtotal 3</t>
  </si>
  <si>
    <t>Control a las deducciones y  rentas exentas.</t>
  </si>
  <si>
    <t>Las deducciones y rentas exentas que se pretenden restar (sin tener en cuenta los valores que no se someten al límite del 40 % del ingreso neto ni a las 420 UVT mensuales) están sumando hasta el momento un valor de:</t>
  </si>
  <si>
    <r>
      <t>Límite del 40 % del ingreso neto del mes</t>
    </r>
    <r>
      <rPr>
        <sz val="12"/>
        <rFont val="Arial"/>
        <family val="2"/>
      </rPr>
      <t>.</t>
    </r>
  </si>
  <si>
    <t>Artículo 388 del ET
Artículo 1.2.4.1.6 del DUT 1625 de 2016.</t>
  </si>
  <si>
    <r>
      <t>El límite del 40 % del ingreso neto del mes no puede exceder las 420 UVT</t>
    </r>
    <r>
      <rPr>
        <sz val="12"/>
        <rFont val="Arial"/>
        <family val="2"/>
      </rPr>
      <t>.</t>
    </r>
  </si>
  <si>
    <t>Menor valor entre el límite del 40 % del ingreso neto del mes y las 420 UVT.</t>
  </si>
  <si>
    <t>Valor que no se puede restar como deducción o renta exenta, y que, por tanto, se debe sumar al subtotal 3.</t>
  </si>
  <si>
    <t>Subtotal 4</t>
  </si>
  <si>
    <t>Valor de la retención.</t>
  </si>
  <si>
    <t xml:space="preserve">Tarifas tradicionales. </t>
  </si>
  <si>
    <t xml:space="preserve">Valor de la retención aplicando tarifas tradicionales. </t>
  </si>
  <si>
    <t>Tabla de retención básica 
(artículo 383 del ET modificado por el artículo 34 de la Ley de financiamiento 1943 de 2018).</t>
  </si>
  <si>
    <t>Caso del asalariado</t>
  </si>
  <si>
    <t>Valor de la UVT durante 2019</t>
  </si>
  <si>
    <t>Valor del salario o el servicio gravable del mes, en términos de UVT.</t>
  </si>
  <si>
    <t>Valor de la retención en pesos.</t>
  </si>
  <si>
    <t>Rangos en UVT</t>
  </si>
  <si>
    <t>Tarifa marginal</t>
  </si>
  <si>
    <t>Instrucción para calcular la retención ("impuesto") en $</t>
  </si>
  <si>
    <t>Cálculo en $ del valor de la retención para el asalariado</t>
  </si>
  <si>
    <t>Cálculo en $ del valor de la retención para el cobrador de rentas de trabajo sin vínculo laboral</t>
  </si>
  <si>
    <t>Ninguna</t>
  </si>
  <si>
    <t xml:space="preserve">(Ingreso laboral gravado expresado en UVT menos 87 UVT)*19 % </t>
  </si>
  <si>
    <t>(Ingreso laboral gravado expresado en UVT menos 145 UVT)*28 % más 11 UVT</t>
  </si>
  <si>
    <t>(Ingreso laboral gravado expresado en UVT menos 335 UVT)*33 % más 64 UVT</t>
  </si>
  <si>
    <t>(Ingreso laboral gravado expresado en UVT menos 640 UVT)*35 % más 165 UVT</t>
  </si>
  <si>
    <t>(Ingreso laboral gravado expresado en UVT menos 945 UVT)*37 % más 272 UVT</t>
  </si>
  <si>
    <t>En adelante</t>
  </si>
  <si>
    <t>(Ingreso laboral gravado expresado en UVT menos 2300 UVT)*39 % más 773 UVT</t>
  </si>
  <si>
    <t>Tarifas tradicionales</t>
  </si>
  <si>
    <r>
      <t xml:space="preserve">Caso de los pagos al cobrador de rentas de trabajo sin vínculo laboral, que constituyen </t>
    </r>
    <r>
      <rPr>
        <b/>
        <sz val="12"/>
        <color rgb="FFFF0000"/>
        <rFont val="Arial"/>
        <family val="2"/>
      </rPr>
      <t>CSP</t>
    </r>
  </si>
  <si>
    <r>
      <t xml:space="preserve">Caso de los pagos al cobrador de rentas de trabajo sin vínculo laboral, que no constituyen </t>
    </r>
    <r>
      <rPr>
        <b/>
        <sz val="12"/>
        <color rgb="FFFF0000"/>
        <rFont val="Arial"/>
        <family val="2"/>
      </rPr>
      <t>CSP</t>
    </r>
  </si>
  <si>
    <t>Retención a aplicar por este mes------&gt;</t>
  </si>
  <si>
    <t>menores de:</t>
  </si>
  <si>
    <t>hasta:</t>
  </si>
  <si>
    <t>Artículos 385 y 387-1 del ET. Artículos 1.2.4.1.11, 1.2.4.7 y 1.2.1.11.2 del DUT 1625 de 2016.</t>
  </si>
  <si>
    <t>Artículo 388 del ET. Artículo 1.2.4.1.6 del DUT 1625 de 2016.</t>
  </si>
  <si>
    <t>Artículo 46 del ET. Artículo 1.2.1.12.8 del DUT 1625 de 2016. Concepto unificado 0912 de 2018.</t>
  </si>
  <si>
    <t>Artículo 56 del ET. Artículos 1.2.4.1.7, 1.2.4.1.15 y 1.2.4.1.16 del DUT 1625 de 2016.
Sentencia C-711 de 2001.</t>
  </si>
  <si>
    <t>Artículo 126-4 del ET. Artículo 2 de la Ley 1114 de 2006.
Artículos 1.2.1.22.43 y 1.2.4.1.19 del DUT 1625 de 2016.</t>
  </si>
  <si>
    <t>Los valores a restar se deben digitar con signo negativo (-)</t>
  </si>
  <si>
    <t>Deducción por dependientes. Tiene personas a cargo:</t>
  </si>
  <si>
    <t>CONCEPTOS</t>
  </si>
  <si>
    <r>
      <t xml:space="preserve">Caso del cobrador de rentas de trabajo sin vínculo laboral y con </t>
    </r>
    <r>
      <rPr>
        <sz val="12"/>
        <color rgb="FFFF0000"/>
        <rFont val="Arial"/>
        <family val="2"/>
      </rPr>
      <t>CSP</t>
    </r>
  </si>
  <si>
    <t>Porcentaje neto aplicado------&gt;</t>
  </si>
  <si>
    <t>NOMINA</t>
  </si>
  <si>
    <r>
      <rPr>
        <sz val="14"/>
        <color rgb="FFFF0000"/>
        <rFont val="Arial"/>
        <family val="2"/>
      </rPr>
      <t>SI</t>
    </r>
    <r>
      <rPr>
        <sz val="14"/>
        <color theme="0"/>
        <rFont val="Arial"/>
        <family val="2"/>
      </rPr>
      <t xml:space="preserve"> a la pregunta del art 103</t>
    </r>
  </si>
  <si>
    <r>
      <rPr>
        <sz val="14"/>
        <color rgb="FFFF0000"/>
        <rFont val="Arial"/>
        <family val="2"/>
      </rPr>
      <t>NO</t>
    </r>
    <r>
      <rPr>
        <sz val="14"/>
        <color theme="0"/>
        <rFont val="Arial"/>
        <family val="2"/>
      </rPr>
      <t xml:space="preserve"> a la pregunta del art 103</t>
    </r>
  </si>
  <si>
    <t>razón social</t>
  </si>
  <si>
    <t>NIT</t>
  </si>
  <si>
    <t>salario minimo</t>
  </si>
  <si>
    <t>auxilio de transporte</t>
  </si>
  <si>
    <t>nomina del mes de</t>
  </si>
  <si>
    <t>salario integral</t>
  </si>
  <si>
    <t>total aporte</t>
  </si>
  <si>
    <t>trabajador</t>
  </si>
  <si>
    <t>patrono</t>
  </si>
  <si>
    <t>aportes salud</t>
  </si>
  <si>
    <t>aportes pensión</t>
  </si>
  <si>
    <t>aportes ARP</t>
  </si>
  <si>
    <t>valor de la UVT 2019</t>
  </si>
  <si>
    <t>maximo rentas exentas</t>
  </si>
  <si>
    <t>Nombre del Empleado</t>
  </si>
  <si>
    <t>Interchem Ltda</t>
  </si>
  <si>
    <t>Respuesta al paragrafo 2 del art 383 ET? Tiene 2 o mas personas contratadas?</t>
  </si>
  <si>
    <t>Que sistema de retención debe practicarle?</t>
  </si>
  <si>
    <t>que certificado debe expedir el agente retenedor?</t>
  </si>
  <si>
    <t>Que debe hacer en exogena el agente retenedor?</t>
  </si>
  <si>
    <t>En que cedula debe declarar la PN?</t>
  </si>
  <si>
    <t>SI</t>
  </si>
  <si>
    <t>practicarle trarifas tradicionales</t>
  </si>
  <si>
    <t>certificado de RETENCIÓN EN LA FUENTE tradicional</t>
  </si>
  <si>
    <t>Formato 1001</t>
  </si>
  <si>
    <t>Rentas NO laborales</t>
  </si>
  <si>
    <t>honorarios 10%</t>
  </si>
  <si>
    <t>servicios 4%</t>
  </si>
  <si>
    <t>servicios 6%</t>
  </si>
  <si>
    <t>servicios 2%</t>
  </si>
  <si>
    <t>comisiones 10%</t>
  </si>
  <si>
    <t>etc</t>
  </si>
  <si>
    <t>NO</t>
  </si>
  <si>
    <r>
      <t>Practicarle la depuracion del art. 383 del E.T. (</t>
    </r>
    <r>
      <rPr>
        <sz val="12"/>
        <color rgb="FFFF0000"/>
        <rFont val="Arial"/>
        <family val="2"/>
      </rPr>
      <t>renglon 27 y 51 RENTAS DE TRABAJO F350</t>
    </r>
    <r>
      <rPr>
        <sz val="11"/>
        <color theme="1"/>
        <rFont val="Calibri"/>
        <family val="2"/>
        <scheme val="minor"/>
      </rPr>
      <t>)</t>
    </r>
  </si>
  <si>
    <t>Certificado de INGRESOS y RETENCIONES Formulario 220</t>
  </si>
  <si>
    <r>
      <t xml:space="preserve"> Formato 2276 y Formato 1001 (</t>
    </r>
    <r>
      <rPr>
        <sz val="12"/>
        <color rgb="FFFF0000"/>
        <rFont val="Arial"/>
        <family val="2"/>
      </rPr>
      <t>para 2018 solo se informa en Formato 2276</t>
    </r>
    <r>
      <rPr>
        <sz val="12"/>
        <rFont val="Arial"/>
        <family val="2"/>
      </rPr>
      <t>)</t>
    </r>
  </si>
  <si>
    <t>Rentas de trabajo</t>
  </si>
  <si>
    <t>TITULO III. CONCEPTOS SUJETOS A RETENCIÓN.</t>
  </si>
  <si>
    <t>CAPITULO I. INGRESOS LABORALES.</t>
  </si>
  <si>
    <t>Art. 383. Tarifa.</t>
  </si>
  <si>
    <r>
      <t>* -Modificado-</t>
    </r>
    <r>
      <rPr>
        <sz val="11"/>
        <color theme="1"/>
        <rFont val="Calibri"/>
        <family val="2"/>
        <scheme val="minor"/>
      </rPr>
      <t xml:space="preserve"> La retención en la fuente aplicable a los pagos gravables efectuados por las personas naturales o jurídicas, las sociedades de hecho, las comunidades organizadas y las sucesiones ilíquidas, originados en la relación laboral, o legal y reglamentaria, y los pagos recibidos por concepto de pensiones de jubilación, invalidez, vejez, de sobrevivientes y sobre riesgos laborales de conformidad con lo establecido en el artículo 206 de este Estatuto, será la que resulte de aplicar a dichos pagos la siguiente tabla de retención en la fuente:</t>
    </r>
  </si>
  <si>
    <t>.</t>
  </si>
  <si>
    <t>TABLA DE RETENCIÓN EN LA FUENTE PARA INGRESOS LABORALES GRAVADOS.</t>
  </si>
  <si>
    <t>Tarifa Marginal</t>
  </si>
  <si>
    <t>Impuesto</t>
  </si>
  <si>
    <t>De.</t>
  </si>
  <si>
    <t>Hasta</t>
  </si>
  <si>
    <t>&gt;0</t>
  </si>
  <si>
    <t>&gt;95</t>
  </si>
  <si>
    <t>(Ingreso laboral gravado expresado en UVT menos 95 UVT)*19%</t>
  </si>
  <si>
    <t>&gt;150</t>
  </si>
  <si>
    <t>(Ingreso laboral gravado expresado en UVT menos 150 UVT)*28% más 10 UVT</t>
  </si>
  <si>
    <t>&gt;360</t>
  </si>
  <si>
    <t>(Ingreso laboral gravado expresado en UVT menos 360 UVT)*33% más 69 UVT</t>
  </si>
  <si>
    <r>
      <t>Parágrafo 1.</t>
    </r>
    <r>
      <rPr>
        <sz val="11"/>
        <color theme="1"/>
        <rFont val="Calibri"/>
        <family val="2"/>
        <scheme val="minor"/>
      </rPr>
      <t xml:space="preserve"> Para efectos de la aplicación del Procedimiento 2 a que se refiere el artículo 386 de este Estatuto, el valor del impuesto en UVT determinado de conformidad con la tabla incluida en este artículo, se divide por el ingreso laboral total gravado convertido a UVT, con lo cual se obtiene la tarifa de retención aplicable al ingreso mensual.</t>
    </r>
  </si>
  <si>
    <r>
      <t>Parágrafo 2</t>
    </r>
    <r>
      <rPr>
        <sz val="12"/>
        <color rgb="FF008000"/>
        <rFont val="Arial"/>
        <family val="2"/>
      </rPr>
      <t xml:space="preserve">. </t>
    </r>
    <r>
      <rPr>
        <sz val="11"/>
        <color theme="1"/>
        <rFont val="Calibri"/>
        <family val="2"/>
        <scheme val="minor"/>
      </rPr>
      <t xml:space="preserve">La retención en la fuente establecida en el presente artículo será aplicable a los pagos o abonos en cuenta por concepto de ingresos por honorarios ypor compensación por servicios personales obtenidos por las personas </t>
    </r>
    <r>
      <rPr>
        <sz val="12"/>
        <color rgb="FFFF0000"/>
        <rFont val="Arial"/>
        <family val="2"/>
      </rPr>
      <t>que informen que no han contratado o vinculado dos (2) o más trabajadores asociados a la actividad</t>
    </r>
    <r>
      <rPr>
        <sz val="11"/>
        <color theme="1"/>
        <rFont val="Calibri"/>
        <family val="2"/>
        <scheme val="minor"/>
      </rPr>
      <t>.</t>
    </r>
  </si>
  <si>
    <t>La retención a la que se refiere este parágrafo se hará por "pagos mensualizados". Para ello se tomará el monto total del valor del contrato menos los respectivos aportes obligatorios a salud y pensiones, y se dividirá por el número de meses de vigencia del mismo. Ese valor mensual corresponde a la base de retención en la fuente que debe ubicarse en la tabla. En el caso en el cual los pagos correspondientes al contrato no sean efectuados mensualmente, el pagador deberá efectuar la retención en la fuente de acuerdo con el cálculo mencionado en este parágrafo, independientemente de la periodicidad pactada para los pagos del contrato; cuando realice el pagodeberá retener el equivalente a la suma total de la retención mensualizada.</t>
  </si>
  <si>
    <r>
      <t>Parágrafo 3</t>
    </r>
    <r>
      <rPr>
        <sz val="12"/>
        <color rgb="FF008000"/>
        <rFont val="Arial"/>
        <family val="2"/>
      </rPr>
      <t>.</t>
    </r>
    <r>
      <rPr>
        <sz val="11"/>
        <color theme="1"/>
        <rFont val="Calibri"/>
        <family val="2"/>
        <scheme val="minor"/>
      </rPr>
      <t xml:space="preserve"> Las personas naturales podrán solicitar la aplicación de una tarifa de retención en la fuente superior ala determinada de conformidad con el presente artículo, para la cual deberá indicarla por escrito al respectivo pagador. El incremento en la tarifa de retención en la fuente será aplicable a partir del mes siguiente a la presentación de la solicitud.</t>
    </r>
  </si>
  <si>
    <r>
      <t>Parágrafo 4.</t>
    </r>
    <r>
      <rPr>
        <sz val="11"/>
        <color theme="1"/>
        <rFont val="Calibri"/>
        <family val="2"/>
        <scheme val="minor"/>
      </rPr>
      <t xml:space="preserve"> La retención en la fuente de que trata el presente artículo no será aplicable a los pagos recibidos por concepto de pensiones de jubilación, invalidez, vejez, de sobrevivientes y sobre riesgos laborales que correspondan a rentas exentas, en los términos del artículo 206 de este Estatuto.</t>
    </r>
  </si>
  <si>
    <r>
      <t>Parágrafo Transitorio</t>
    </r>
    <r>
      <rPr>
        <sz val="12"/>
        <color rgb="FF008000"/>
        <rFont val="Arial"/>
        <family val="2"/>
      </rPr>
      <t>.</t>
    </r>
    <r>
      <rPr>
        <sz val="11"/>
        <color theme="1"/>
        <rFont val="Calibri"/>
        <family val="2"/>
        <scheme val="minor"/>
      </rPr>
      <t xml:space="preserve"> La retención en la fuente de que trata el presente artículo se aplicará a partir del 1. de marzo de 2017; en el entre tanto se aplicará el sistema de retención aplicable antes de la entrada en vigencia de esta norma.</t>
    </r>
  </si>
  <si>
    <t>RENTAS DE TRABAJO.</t>
  </si>
  <si>
    <t>Art. 103. Rentas de trabajo</t>
  </si>
  <si>
    <r>
      <t xml:space="preserve">* -Modificado- </t>
    </r>
    <r>
      <rPr>
        <sz val="11"/>
        <color theme="1"/>
        <rFont val="Calibri"/>
        <family val="2"/>
        <scheme val="minor"/>
      </rPr>
      <t>Se consideran rentas exclusivas de trabajo, las obtenidas por personas naturales por concepto de salarios, comisiones, prestaciones sociales, viáticos, gastos de representación, honorarios, emolumentos eclesiásticos, compensaciones recibidas por el trabajo asociado cooperativo y, en general, las compensaciones por servicios personales.</t>
    </r>
  </si>
  <si>
    <r>
      <t>PAR 1.</t>
    </r>
    <r>
      <rPr>
        <sz val="11"/>
        <color theme="1"/>
        <rFont val="Calibri"/>
        <family val="2"/>
        <scheme val="minor"/>
      </rPr>
      <t> Para que sean consideradas como rentas de trabajo las compensaciones recibidas por el trabajo asociado cooperativo, la precooperativa o cooperativa de trabajo asociado, deberá tener registrados sus regímenes de trabajo y compensaciones en el Ministerio de Trabajo y Seguridad Social y los trabajadores asociados de aquellas deberán estar vinculados a regímenes de seguridad social en salud y pensiones aceptados por la ley, o tener el carácter de pensionados o con asignación de retiro de acuerdo con los regímenes especiales establecidos por la ley. Igualmente, deberán estar vinculados al sistema general de riesgos profesionales.</t>
    </r>
  </si>
  <si>
    <r>
      <t>PAR 2.</t>
    </r>
    <r>
      <rPr>
        <sz val="11"/>
        <color theme="1"/>
        <rFont val="Calibri"/>
        <family val="2"/>
        <scheme val="minor"/>
      </rPr>
      <t> Las compensaciones recibidas por el trabajo asociado cooperativo están gravadas con el impuesto a la renta y complementarios en los mismos términos, condiciones y excepciones establecidos en el Estatuto Tributario para las rentas exentas de trabajo provenientes de la relación laboral asalariada.</t>
    </r>
  </si>
  <si>
    <t>UVT 2020</t>
  </si>
  <si>
    <t>Pepito perez</t>
  </si>
  <si>
    <t>N</t>
  </si>
  <si>
    <t>Retención en la fuente con procedimiento 1 sobre rentas de trabajo (laborales y no laborales) durante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</si>
</sst>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_ ;_ * \-#,##0_ ;_ * &quot;-&quot;_ ;_ @_ "/>
    <numFmt numFmtId="165" formatCode="_ &quot;$&quot;\ * #,##0_ ;_ &quot;$&quot;\ * \-#,##0_ ;_ &quot;$&quot;\ * &quot;-&quot;_ ;_ @_ "/>
    <numFmt numFmtId="166" formatCode="_ &quot;$&quot;\ * #,##0.00_ ;_ &quot;$&quot;\ * \-#,##0.00_ ;_ &quot;$&quot;\ * &quot;-&quot;??_ ;_ @_ "/>
    <numFmt numFmtId="167" formatCode="#,##0;[Red]\(#,##0\)"/>
    <numFmt numFmtId="168" formatCode="_ &quot;$&quot;\ * #,##0_ ;_ &quot;$&quot;\ * \-#,##0_ ;_ &quot;$&quot;\ * &quot;-&quot;??_ ;_ @_ "/>
    <numFmt numFmtId="169" formatCode="&quot;$&quot;\ #,##0"/>
    <numFmt numFmtId="170" formatCode="0.0%"/>
    <numFmt numFmtId="171" formatCode="mmm\-yyyy"/>
    <numFmt numFmtId="172" formatCode="0.000%"/>
  </numFmts>
  <fonts count="43" x14ac:knownFonts="1">
    <font>
      <sz val="11"/>
      <color theme="1"/>
      <name val="Calibri"/>
      <family val="2"/>
      <scheme val="minor"/>
    </font>
    <font>
      <sz val="12"/>
      <color theme="1"/>
      <name val="Arial"/>
      <family val="2"/>
    </font>
    <font>
      <b/>
      <sz val="12"/>
      <color theme="0"/>
      <name val="Arial"/>
      <family val="2"/>
    </font>
    <font>
      <b/>
      <sz val="12"/>
      <name val="Arial"/>
      <family val="2"/>
    </font>
    <font>
      <sz val="10"/>
      <name val="Arial"/>
      <family val="2"/>
    </font>
    <font>
      <sz val="10"/>
      <name val="Arial"/>
      <family val="2"/>
    </font>
    <font>
      <sz val="12"/>
      <color theme="1"/>
      <name val="Arial"/>
      <family val="2"/>
    </font>
    <font>
      <sz val="11"/>
      <color theme="1"/>
      <name val="Calibri"/>
      <family val="2"/>
      <scheme val="minor"/>
    </font>
    <font>
      <sz val="12"/>
      <name val="Arial"/>
      <family val="2"/>
    </font>
    <font>
      <sz val="12"/>
      <color theme="0"/>
      <name val="Arial"/>
      <family val="2"/>
    </font>
    <font>
      <b/>
      <sz val="12"/>
      <color rgb="FFFF0000"/>
      <name val="Arial"/>
      <family val="2"/>
    </font>
    <font>
      <b/>
      <sz val="22"/>
      <name val="Arial"/>
      <family val="2"/>
    </font>
    <font>
      <sz val="12"/>
      <color rgb="FFFF0000"/>
      <name val="Arial"/>
      <family val="2"/>
    </font>
    <font>
      <b/>
      <sz val="12"/>
      <color rgb="FF0000FF"/>
      <name val="Arial"/>
      <family val="2"/>
    </font>
    <font>
      <sz val="16"/>
      <color rgb="FF0000FF"/>
      <name val="Arial"/>
      <family val="2"/>
    </font>
    <font>
      <sz val="16"/>
      <name val="Arial"/>
      <family val="2"/>
    </font>
    <font>
      <sz val="16"/>
      <color theme="0"/>
      <name val="Arial"/>
      <family val="2"/>
    </font>
    <font>
      <b/>
      <sz val="16"/>
      <name val="Arial"/>
      <family val="2"/>
    </font>
    <font>
      <b/>
      <sz val="16"/>
      <color theme="0"/>
      <name val="Arial"/>
      <family val="2"/>
    </font>
    <font>
      <b/>
      <sz val="16"/>
      <color rgb="FFFF0000"/>
      <name val="Arial"/>
      <family val="2"/>
    </font>
    <font>
      <sz val="16"/>
      <color theme="1"/>
      <name val="Calibri"/>
      <family val="2"/>
      <scheme val="minor"/>
    </font>
    <font>
      <sz val="20"/>
      <color rgb="FF0000FF"/>
      <name val="Arial"/>
      <family val="2"/>
    </font>
    <font>
      <b/>
      <sz val="20"/>
      <color rgb="FF0000FF"/>
      <name val="Arial"/>
      <family val="2"/>
    </font>
    <font>
      <b/>
      <sz val="18"/>
      <color theme="0"/>
      <name val="Arial"/>
      <family val="2"/>
    </font>
    <font>
      <b/>
      <sz val="24"/>
      <color theme="0"/>
      <name val="Arial"/>
      <family val="2"/>
    </font>
    <font>
      <sz val="14"/>
      <color rgb="FFFF0000"/>
      <name val="Arial"/>
      <family val="2"/>
    </font>
    <font>
      <b/>
      <sz val="14"/>
      <color theme="0"/>
      <name val="Arial"/>
      <family val="2"/>
    </font>
    <font>
      <sz val="14"/>
      <color theme="0"/>
      <name val="Arial"/>
      <family val="2"/>
    </font>
    <font>
      <sz val="10"/>
      <name val="Courier"/>
    </font>
    <font>
      <sz val="10"/>
      <color rgb="FF0000FF"/>
      <name val="Arial"/>
      <family val="2"/>
    </font>
    <font>
      <sz val="10"/>
      <color indexed="22"/>
      <name val="Arial"/>
      <family val="2"/>
    </font>
    <font>
      <sz val="10"/>
      <color indexed="12"/>
      <name val="Arial"/>
      <family val="2"/>
    </font>
    <font>
      <sz val="18"/>
      <color rgb="FF0000FF"/>
      <name val="Arial"/>
      <family val="2"/>
    </font>
    <font>
      <b/>
      <sz val="12"/>
      <color theme="1"/>
      <name val="Arial"/>
      <family val="2"/>
    </font>
    <font>
      <sz val="18"/>
      <color theme="1"/>
      <name val="Arial"/>
      <family val="2"/>
    </font>
    <font>
      <b/>
      <sz val="13.5"/>
      <color theme="1"/>
      <name val="Arial"/>
      <family val="2"/>
    </font>
    <font>
      <b/>
      <sz val="18"/>
      <color theme="1"/>
      <name val="Arial"/>
      <family val="2"/>
    </font>
    <font>
      <b/>
      <sz val="12"/>
      <color rgb="FF339966"/>
      <name val="Arial"/>
      <family val="2"/>
    </font>
    <font>
      <sz val="12"/>
      <color rgb="FFFFFFFF"/>
      <name val="Arial"/>
      <family val="2"/>
    </font>
    <font>
      <b/>
      <sz val="12"/>
      <color rgb="FFFFFFFF"/>
      <name val="Arial"/>
      <family val="2"/>
    </font>
    <font>
      <b/>
      <sz val="12"/>
      <color rgb="FF008000"/>
      <name val="Arial"/>
      <family val="2"/>
    </font>
    <font>
      <sz val="12"/>
      <color rgb="FF008000"/>
      <name val="Arial"/>
      <family val="2"/>
    </font>
    <font>
      <b/>
      <sz val="12"/>
      <color rgb="FF006600"/>
      <name val="Arial"/>
      <family val="2"/>
    </font>
  </fonts>
  <fills count="16">
    <fill>
      <patternFill patternType="none"/>
    </fill>
    <fill>
      <patternFill patternType="gray125"/>
    </fill>
    <fill>
      <patternFill patternType="solid">
        <fgColor rgb="FFF2F19C"/>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7" tint="-0.249977111117893"/>
        <bgColor indexed="64"/>
      </patternFill>
    </fill>
    <fill>
      <patternFill patternType="solid">
        <fgColor rgb="FF00FF00"/>
        <bgColor indexed="64"/>
      </patternFill>
    </fill>
    <fill>
      <patternFill patternType="solid">
        <fgColor rgb="FFFFFF00"/>
        <bgColor indexed="64"/>
      </patternFill>
    </fill>
    <fill>
      <patternFill patternType="solid">
        <fgColor theme="1"/>
        <bgColor indexed="64"/>
      </patternFill>
    </fill>
    <fill>
      <patternFill patternType="solid">
        <fgColor rgb="FFFF00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64"/>
      </bottom>
      <diagonal/>
    </border>
    <border>
      <left style="medium">
        <color indexed="8"/>
      </left>
      <right style="medium">
        <color indexed="8"/>
      </right>
      <top style="medium">
        <color indexed="8"/>
      </top>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theme="0"/>
      </left>
      <right style="medium">
        <color theme="0"/>
      </right>
      <top style="medium">
        <color theme="0"/>
      </top>
      <bottom style="medium">
        <color theme="0"/>
      </bottom>
      <diagonal/>
    </border>
    <border>
      <left style="medium">
        <color indexed="8"/>
      </left>
      <right style="medium">
        <color indexed="8"/>
      </right>
      <top/>
      <bottom/>
      <diagonal/>
    </border>
    <border>
      <left style="medium">
        <color indexed="8"/>
      </left>
      <right style="medium">
        <color indexed="8"/>
      </right>
      <top/>
      <bottom style="medium">
        <color indexed="64"/>
      </bottom>
      <diagonal/>
    </border>
    <border>
      <left style="medium">
        <color theme="0"/>
      </left>
      <right style="medium">
        <color theme="0"/>
      </right>
      <top/>
      <bottom style="medium">
        <color theme="0"/>
      </bottom>
      <diagonal/>
    </border>
    <border>
      <left style="medium">
        <color auto="1"/>
      </left>
      <right style="medium">
        <color theme="0"/>
      </right>
      <top style="medium">
        <color auto="1"/>
      </top>
      <bottom/>
      <diagonal/>
    </border>
    <border>
      <left style="medium">
        <color theme="0"/>
      </left>
      <right style="medium">
        <color theme="0"/>
      </right>
      <top style="medium">
        <color auto="1"/>
      </top>
      <bottom/>
      <diagonal/>
    </border>
    <border>
      <left style="medium">
        <color theme="0"/>
      </left>
      <right style="medium">
        <color auto="1"/>
      </right>
      <top style="medium">
        <color auto="1"/>
      </top>
      <bottom/>
      <diagonal/>
    </border>
    <border>
      <left style="medium">
        <color auto="1"/>
      </left>
      <right style="medium">
        <color theme="0"/>
      </right>
      <top style="medium">
        <color theme="0"/>
      </top>
      <bottom style="medium">
        <color theme="0"/>
      </bottom>
      <diagonal/>
    </border>
    <border>
      <left style="medium">
        <color theme="0"/>
      </left>
      <right style="medium">
        <color auto="1"/>
      </right>
      <top/>
      <bottom style="medium">
        <color theme="0"/>
      </bottom>
      <diagonal/>
    </border>
    <border>
      <left style="medium">
        <color rgb="FF000000"/>
      </left>
      <right style="medium">
        <color rgb="FF000000"/>
      </right>
      <top style="medium">
        <color rgb="FF000000"/>
      </top>
      <bottom style="medium">
        <color rgb="FF000000"/>
      </bottom>
      <diagonal/>
    </border>
  </borders>
  <cellStyleXfs count="10">
    <xf numFmtId="0" fontId="0" fillId="0" borderId="0"/>
    <xf numFmtId="0" fontId="4" fillId="0" borderId="0"/>
    <xf numFmtId="0" fontId="5" fillId="0" borderId="0"/>
    <xf numFmtId="165"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37" fontId="28" fillId="0" borderId="0"/>
    <xf numFmtId="0" fontId="1" fillId="0" borderId="0"/>
  </cellStyleXfs>
  <cellXfs count="197">
    <xf numFmtId="0" fontId="0" fillId="0" borderId="0" xfId="0"/>
    <xf numFmtId="37" fontId="6" fillId="0" borderId="0" xfId="0" applyNumberFormat="1" applyFont="1" applyProtection="1">
      <protection hidden="1"/>
    </xf>
    <xf numFmtId="170" fontId="6" fillId="0" borderId="0" xfId="7" applyNumberFormat="1" applyFont="1" applyProtection="1">
      <protection hidden="1"/>
    </xf>
    <xf numFmtId="37" fontId="3" fillId="9" borderId="1" xfId="0" applyNumberFormat="1" applyFont="1" applyFill="1" applyBorder="1" applyAlignment="1" applyProtection="1">
      <alignment horizontal="center" vertical="center"/>
      <protection hidden="1"/>
    </xf>
    <xf numFmtId="37" fontId="13" fillId="9" borderId="1" xfId="3" applyNumberFormat="1" applyFont="1" applyFill="1" applyBorder="1" applyAlignment="1" applyProtection="1">
      <alignment horizontal="justify" vertical="center"/>
      <protection hidden="1"/>
    </xf>
    <xf numFmtId="37" fontId="3" fillId="2" borderId="1" xfId="0" applyNumberFormat="1" applyFont="1" applyFill="1" applyBorder="1" applyAlignment="1" applyProtection="1">
      <alignment horizontal="center" vertical="center" wrapText="1"/>
      <protection hidden="1"/>
    </xf>
    <xf numFmtId="37" fontId="2" fillId="8" borderId="1" xfId="0" applyNumberFormat="1" applyFont="1" applyFill="1" applyBorder="1" applyAlignment="1" applyProtection="1">
      <alignment horizontal="center" vertical="center" wrapText="1"/>
      <protection hidden="1"/>
    </xf>
    <xf numFmtId="37" fontId="6" fillId="0" borderId="0" xfId="0" applyNumberFormat="1" applyFont="1" applyAlignment="1" applyProtection="1">
      <alignment wrapText="1"/>
      <protection hidden="1"/>
    </xf>
    <xf numFmtId="170" fontId="6" fillId="0" borderId="0" xfId="7" applyNumberFormat="1" applyFont="1" applyAlignment="1" applyProtection="1">
      <alignment wrapText="1"/>
      <protection hidden="1"/>
    </xf>
    <xf numFmtId="37" fontId="15" fillId="4" borderId="1" xfId="0" applyNumberFormat="1" applyFont="1" applyFill="1" applyBorder="1" applyAlignment="1" applyProtection="1">
      <alignment horizontal="right" vertical="center"/>
      <protection hidden="1"/>
    </xf>
    <xf numFmtId="0" fontId="8" fillId="0" borderId="0" xfId="0" applyFont="1" applyProtection="1">
      <protection hidden="1"/>
    </xf>
    <xf numFmtId="170" fontId="6" fillId="11" borderId="0" xfId="7" applyNumberFormat="1" applyFont="1" applyFill="1" applyAlignment="1" applyProtection="1">
      <alignment horizontal="center" vertical="center" wrapText="1"/>
      <protection hidden="1"/>
    </xf>
    <xf numFmtId="170" fontId="6" fillId="0" borderId="1" xfId="7" applyNumberFormat="1" applyFont="1" applyBorder="1" applyAlignment="1" applyProtection="1">
      <alignment horizontal="center" vertical="center"/>
      <protection hidden="1"/>
    </xf>
    <xf numFmtId="164" fontId="8" fillId="0" borderId="0" xfId="4" applyFont="1" applyFill="1" applyBorder="1" applyAlignment="1" applyProtection="1">
      <alignment vertical="center"/>
      <protection hidden="1"/>
    </xf>
    <xf numFmtId="37" fontId="6" fillId="0" borderId="0" xfId="0" applyNumberFormat="1" applyFont="1" applyFill="1" applyBorder="1" applyProtection="1">
      <protection hidden="1"/>
    </xf>
    <xf numFmtId="0" fontId="9" fillId="0" borderId="0" xfId="0" applyFont="1" applyFill="1" applyBorder="1" applyAlignment="1" applyProtection="1">
      <alignment vertical="center" wrapText="1"/>
      <protection hidden="1"/>
    </xf>
    <xf numFmtId="0" fontId="8" fillId="2" borderId="1" xfId="0" applyFont="1" applyFill="1" applyBorder="1" applyAlignment="1" applyProtection="1">
      <alignment horizontal="center" vertical="center" wrapText="1"/>
      <protection hidden="1"/>
    </xf>
    <xf numFmtId="0" fontId="9" fillId="8" borderId="1" xfId="0" applyFont="1" applyFill="1" applyBorder="1" applyAlignment="1" applyProtection="1">
      <alignment horizontal="center" vertical="center" wrapText="1"/>
      <protection hidden="1"/>
    </xf>
    <xf numFmtId="168" fontId="8" fillId="4" borderId="1" xfId="5" applyNumberFormat="1" applyFont="1" applyFill="1" applyBorder="1" applyAlignment="1" applyProtection="1">
      <alignment vertical="center"/>
      <protection hidden="1"/>
    </xf>
    <xf numFmtId="2" fontId="8" fillId="5" borderId="1" xfId="0" applyNumberFormat="1" applyFont="1" applyFill="1" applyBorder="1" applyAlignment="1" applyProtection="1">
      <alignment vertical="center"/>
      <protection hidden="1"/>
    </xf>
    <xf numFmtId="164" fontId="8" fillId="4" borderId="1" xfId="4" applyFont="1" applyFill="1" applyBorder="1" applyAlignment="1" applyProtection="1">
      <alignment vertical="center"/>
      <protection hidden="1"/>
    </xf>
    <xf numFmtId="0" fontId="13" fillId="4" borderId="13" xfId="0" applyFont="1" applyFill="1" applyBorder="1" applyAlignment="1" applyProtection="1">
      <alignment horizontal="center" vertical="center" wrapText="1"/>
      <protection hidden="1"/>
    </xf>
    <xf numFmtId="9" fontId="13" fillId="4" borderId="13" xfId="0" applyNumberFormat="1" applyFont="1" applyFill="1" applyBorder="1" applyAlignment="1" applyProtection="1">
      <alignment horizontal="center" vertical="center" wrapText="1"/>
      <protection hidden="1"/>
    </xf>
    <xf numFmtId="0" fontId="8" fillId="4" borderId="13" xfId="0" applyFont="1" applyFill="1" applyBorder="1" applyAlignment="1" applyProtection="1">
      <alignment horizontal="center" vertical="center" wrapText="1"/>
      <protection hidden="1"/>
    </xf>
    <xf numFmtId="169" fontId="8" fillId="4" borderId="12" xfId="0" applyNumberFormat="1" applyFont="1" applyFill="1" applyBorder="1" applyAlignment="1" applyProtection="1">
      <alignment horizontal="center" vertical="center" wrapText="1"/>
      <protection hidden="1"/>
    </xf>
    <xf numFmtId="0" fontId="8" fillId="5" borderId="12" xfId="0" applyFont="1" applyFill="1" applyBorder="1" applyAlignment="1" applyProtection="1">
      <alignment horizontal="center" vertical="center" wrapText="1"/>
      <protection hidden="1"/>
    </xf>
    <xf numFmtId="0" fontId="13" fillId="5" borderId="13" xfId="0" applyFont="1" applyFill="1" applyBorder="1" applyAlignment="1" applyProtection="1">
      <alignment horizontal="center" vertical="center" wrapText="1"/>
      <protection hidden="1"/>
    </xf>
    <xf numFmtId="9" fontId="13" fillId="5" borderId="13" xfId="0" applyNumberFormat="1" applyFont="1" applyFill="1" applyBorder="1" applyAlignment="1" applyProtection="1">
      <alignment horizontal="center" vertical="center" wrapText="1"/>
      <protection hidden="1"/>
    </xf>
    <xf numFmtId="0" fontId="8" fillId="5" borderId="13" xfId="0" applyFont="1" applyFill="1" applyBorder="1" applyAlignment="1" applyProtection="1">
      <alignment horizontal="center" vertical="center" wrapText="1"/>
      <protection hidden="1"/>
    </xf>
    <xf numFmtId="169" fontId="8" fillId="5" borderId="12" xfId="0" applyNumberFormat="1" applyFont="1" applyFill="1" applyBorder="1" applyAlignment="1" applyProtection="1">
      <alignment horizontal="center" vertical="center" wrapText="1"/>
      <protection hidden="1"/>
    </xf>
    <xf numFmtId="0" fontId="8" fillId="4" borderId="12" xfId="0" applyFont="1" applyFill="1" applyBorder="1" applyAlignment="1" applyProtection="1">
      <alignment horizontal="center" vertical="center" wrapText="1"/>
      <protection hidden="1"/>
    </xf>
    <xf numFmtId="0" fontId="13" fillId="5" borderId="12" xfId="0" applyFont="1" applyFill="1" applyBorder="1" applyAlignment="1" applyProtection="1">
      <alignment horizontal="center" vertical="center" wrapText="1"/>
      <protection hidden="1"/>
    </xf>
    <xf numFmtId="9" fontId="13" fillId="5" borderId="12" xfId="0" applyNumberFormat="1" applyFont="1" applyFill="1" applyBorder="1" applyAlignment="1" applyProtection="1">
      <alignment horizontal="center" vertical="center" wrapText="1"/>
      <protection hidden="1"/>
    </xf>
    <xf numFmtId="0" fontId="8" fillId="4" borderId="14" xfId="0" applyFont="1" applyFill="1" applyBorder="1" applyAlignment="1" applyProtection="1">
      <alignment horizontal="center" vertical="center" wrapText="1"/>
      <protection hidden="1"/>
    </xf>
    <xf numFmtId="0" fontId="8" fillId="4" borderId="15" xfId="0" applyFont="1" applyFill="1" applyBorder="1" applyAlignment="1" applyProtection="1">
      <alignment horizontal="center" vertical="center" wrapText="1"/>
      <protection hidden="1"/>
    </xf>
    <xf numFmtId="9" fontId="13" fillId="4" borderId="15" xfId="0" applyNumberFormat="1" applyFont="1" applyFill="1" applyBorder="1" applyAlignment="1" applyProtection="1">
      <alignment horizontal="center" vertical="center" wrapText="1"/>
      <protection hidden="1"/>
    </xf>
    <xf numFmtId="169" fontId="8" fillId="4" borderId="15" xfId="0" applyNumberFormat="1" applyFont="1" applyFill="1" applyBorder="1" applyAlignment="1" applyProtection="1">
      <alignment horizontal="center" vertical="center" wrapText="1"/>
      <protection hidden="1"/>
    </xf>
    <xf numFmtId="169" fontId="8" fillId="4" borderId="16" xfId="0" applyNumberFormat="1" applyFont="1" applyFill="1" applyBorder="1" applyAlignment="1" applyProtection="1">
      <alignment horizontal="center" vertical="center" wrapText="1"/>
      <protection hidden="1"/>
    </xf>
    <xf numFmtId="10" fontId="21" fillId="13" borderId="1" xfId="7" applyNumberFormat="1" applyFont="1" applyFill="1" applyBorder="1" applyAlignment="1" applyProtection="1">
      <alignment horizontal="center" vertical="center"/>
      <protection locked="0"/>
    </xf>
    <xf numFmtId="37" fontId="10" fillId="0" borderId="0" xfId="0" applyNumberFormat="1" applyFont="1" applyProtection="1">
      <protection hidden="1"/>
    </xf>
    <xf numFmtId="38" fontId="3" fillId="12" borderId="1" xfId="0" applyNumberFormat="1" applyFont="1" applyFill="1" applyBorder="1" applyAlignment="1" applyProtection="1">
      <alignment horizontal="center" vertical="center"/>
      <protection hidden="1"/>
    </xf>
    <xf numFmtId="38" fontId="14" fillId="4" borderId="1" xfId="4" applyNumberFormat="1" applyFont="1" applyFill="1" applyBorder="1" applyAlignment="1" applyProtection="1">
      <alignment horizontal="right" vertical="center"/>
      <protection locked="0"/>
    </xf>
    <xf numFmtId="38" fontId="15" fillId="4" borderId="1" xfId="4" applyNumberFormat="1" applyFont="1" applyFill="1" applyBorder="1" applyAlignment="1" applyProtection="1">
      <alignment horizontal="right" vertical="center"/>
      <protection hidden="1"/>
    </xf>
    <xf numFmtId="38" fontId="15" fillId="5" borderId="1" xfId="4" applyNumberFormat="1" applyFont="1" applyFill="1" applyBorder="1" applyAlignment="1" applyProtection="1">
      <alignment horizontal="right" vertical="center"/>
      <protection hidden="1"/>
    </xf>
    <xf numFmtId="38" fontId="14" fillId="5" borderId="1" xfId="4" applyNumberFormat="1" applyFont="1" applyFill="1" applyBorder="1" applyAlignment="1" applyProtection="1">
      <alignment horizontal="right" vertical="center"/>
      <protection locked="0"/>
    </xf>
    <xf numFmtId="38" fontId="15" fillId="0" borderId="1" xfId="4" applyNumberFormat="1" applyFont="1" applyBorder="1" applyAlignment="1" applyProtection="1">
      <alignment horizontal="right" vertical="center"/>
      <protection hidden="1"/>
    </xf>
    <xf numFmtId="38" fontId="16" fillId="6" borderId="1" xfId="4" applyNumberFormat="1" applyFont="1" applyFill="1" applyBorder="1" applyAlignment="1" applyProtection="1">
      <alignment horizontal="right" vertical="center"/>
      <protection hidden="1"/>
    </xf>
    <xf numFmtId="38" fontId="14" fillId="5" borderId="1" xfId="4" applyNumberFormat="1" applyFont="1" applyFill="1" applyBorder="1" applyAlignment="1" applyProtection="1">
      <alignment vertical="center"/>
      <protection locked="0"/>
    </xf>
    <xf numFmtId="38" fontId="17" fillId="2" borderId="4" xfId="4" applyNumberFormat="1" applyFont="1" applyFill="1" applyBorder="1" applyAlignment="1" applyProtection="1">
      <alignment vertical="center"/>
      <protection hidden="1"/>
    </xf>
    <xf numFmtId="38" fontId="15" fillId="0" borderId="1" xfId="4" applyNumberFormat="1" applyFont="1" applyBorder="1" applyAlignment="1" applyProtection="1">
      <alignment vertical="center"/>
      <protection hidden="1"/>
    </xf>
    <xf numFmtId="38" fontId="15" fillId="0" borderId="1" xfId="4" applyNumberFormat="1" applyFont="1" applyFill="1" applyBorder="1" applyAlignment="1" applyProtection="1">
      <alignment horizontal="left" vertical="center"/>
      <protection hidden="1"/>
    </xf>
    <xf numFmtId="38" fontId="16" fillId="6" borderId="1" xfId="0" applyNumberFormat="1" applyFont="1" applyFill="1" applyBorder="1" applyAlignment="1" applyProtection="1">
      <alignment horizontal="center" vertical="center"/>
      <protection hidden="1"/>
    </xf>
    <xf numFmtId="38" fontId="16" fillId="6" borderId="1" xfId="0" applyNumberFormat="1" applyFont="1" applyFill="1" applyBorder="1" applyAlignment="1" applyProtection="1">
      <alignment vertical="center"/>
      <protection hidden="1"/>
    </xf>
    <xf numFmtId="38" fontId="14" fillId="4" borderId="1" xfId="4" applyNumberFormat="1" applyFont="1" applyFill="1" applyBorder="1" applyAlignment="1" applyProtection="1">
      <alignment vertical="center"/>
      <protection locked="0"/>
    </xf>
    <xf numFmtId="38" fontId="14" fillId="4" borderId="1" xfId="0" applyNumberFormat="1" applyFont="1" applyFill="1" applyBorder="1" applyAlignment="1" applyProtection="1">
      <alignment vertical="center"/>
      <protection locked="0"/>
    </xf>
    <xf numFmtId="38" fontId="14" fillId="5" borderId="1" xfId="0" applyNumberFormat="1" applyFont="1" applyFill="1" applyBorder="1" applyAlignment="1" applyProtection="1">
      <alignment vertical="center"/>
      <protection locked="0"/>
    </xf>
    <xf numFmtId="38" fontId="17" fillId="2" borderId="4" xfId="0" applyNumberFormat="1" applyFont="1" applyFill="1" applyBorder="1" applyAlignment="1" applyProtection="1">
      <alignment vertical="center"/>
      <protection hidden="1"/>
    </xf>
    <xf numFmtId="38" fontId="15" fillId="0" borderId="1" xfId="0" applyNumberFormat="1" applyFont="1" applyFill="1" applyBorder="1" applyAlignment="1" applyProtection="1">
      <alignment vertical="center"/>
      <protection hidden="1"/>
    </xf>
    <xf numFmtId="38" fontId="15" fillId="4" borderId="1" xfId="0" applyNumberFormat="1" applyFont="1" applyFill="1" applyBorder="1" applyAlignment="1" applyProtection="1">
      <alignment horizontal="right" vertical="center"/>
      <protection hidden="1"/>
    </xf>
    <xf numFmtId="38" fontId="14" fillId="5" borderId="2" xfId="4" applyNumberFormat="1" applyFont="1" applyFill="1" applyBorder="1" applyAlignment="1" applyProtection="1">
      <alignment vertical="center"/>
      <protection locked="0"/>
    </xf>
    <xf numFmtId="38" fontId="15" fillId="5" borderId="1" xfId="0" applyNumberFormat="1" applyFont="1" applyFill="1" applyBorder="1" applyAlignment="1" applyProtection="1">
      <alignment horizontal="right" vertical="center"/>
      <protection hidden="1"/>
    </xf>
    <xf numFmtId="38" fontId="14" fillId="4" borderId="2" xfId="4" applyNumberFormat="1" applyFont="1" applyFill="1" applyBorder="1" applyAlignment="1" applyProtection="1">
      <alignment vertical="center"/>
      <protection locked="0"/>
    </xf>
    <xf numFmtId="38" fontId="14" fillId="4" borderId="5" xfId="4" applyNumberFormat="1" applyFont="1" applyFill="1" applyBorder="1" applyAlignment="1" applyProtection="1">
      <alignment vertical="center"/>
      <protection locked="0"/>
    </xf>
    <xf numFmtId="38" fontId="15" fillId="4" borderId="5" xfId="0" applyNumberFormat="1" applyFont="1" applyFill="1" applyBorder="1" applyAlignment="1" applyProtection="1">
      <alignment horizontal="right" vertical="center"/>
      <protection hidden="1"/>
    </xf>
    <xf numFmtId="38" fontId="17" fillId="0" borderId="4" xfId="0" applyNumberFormat="1" applyFont="1" applyBorder="1" applyAlignment="1" applyProtection="1">
      <alignment vertical="center"/>
      <protection hidden="1"/>
    </xf>
    <xf numFmtId="38" fontId="15" fillId="4" borderId="5" xfId="4" applyNumberFormat="1" applyFont="1" applyFill="1" applyBorder="1" applyAlignment="1" applyProtection="1">
      <alignment vertical="center"/>
      <protection hidden="1"/>
    </xf>
    <xf numFmtId="38" fontId="15" fillId="4" borderId="5" xfId="4" applyNumberFormat="1" applyFont="1" applyFill="1" applyBorder="1" applyAlignment="1" applyProtection="1">
      <alignment horizontal="right" vertical="center"/>
      <protection hidden="1"/>
    </xf>
    <xf numFmtId="38" fontId="17" fillId="0" borderId="6" xfId="0" applyNumberFormat="1" applyFont="1" applyBorder="1" applyAlignment="1" applyProtection="1">
      <alignment vertical="center"/>
      <protection hidden="1"/>
    </xf>
    <xf numFmtId="38" fontId="17" fillId="2" borderId="3" xfId="0" applyNumberFormat="1" applyFont="1" applyFill="1" applyBorder="1" applyAlignment="1" applyProtection="1">
      <alignment vertical="center"/>
      <protection hidden="1"/>
    </xf>
    <xf numFmtId="38" fontId="18" fillId="6" borderId="4" xfId="0" applyNumberFormat="1" applyFont="1" applyFill="1" applyBorder="1" applyAlignment="1" applyProtection="1">
      <alignment vertical="center"/>
      <protection hidden="1"/>
    </xf>
    <xf numFmtId="38" fontId="17" fillId="4" borderId="4" xfId="0" applyNumberFormat="1" applyFont="1" applyFill="1" applyBorder="1" applyAlignment="1" applyProtection="1">
      <alignment vertical="center"/>
      <protection hidden="1"/>
    </xf>
    <xf numFmtId="38" fontId="17" fillId="4" borderId="4" xfId="0" applyNumberFormat="1" applyFont="1" applyFill="1" applyBorder="1" applyAlignment="1" applyProtection="1">
      <alignment horizontal="right" vertical="center"/>
      <protection hidden="1"/>
    </xf>
    <xf numFmtId="38" fontId="17" fillId="5" borderId="4" xfId="0" applyNumberFormat="1" applyFont="1" applyFill="1" applyBorder="1" applyAlignment="1" applyProtection="1">
      <alignment vertical="center"/>
      <protection hidden="1"/>
    </xf>
    <xf numFmtId="38" fontId="17" fillId="5" borderId="4" xfId="0" applyNumberFormat="1" applyFont="1" applyFill="1" applyBorder="1" applyAlignment="1" applyProtection="1">
      <alignment horizontal="right" vertical="center"/>
      <protection hidden="1"/>
    </xf>
    <xf numFmtId="38" fontId="17" fillId="4" borderId="6" xfId="0" applyNumberFormat="1" applyFont="1" applyFill="1" applyBorder="1" applyAlignment="1" applyProtection="1">
      <alignment vertical="center"/>
      <protection hidden="1"/>
    </xf>
    <xf numFmtId="38" fontId="17" fillId="4" borderId="6" xfId="0" applyNumberFormat="1" applyFont="1" applyFill="1" applyBorder="1" applyAlignment="1" applyProtection="1">
      <alignment horizontal="right" vertical="center"/>
      <protection hidden="1"/>
    </xf>
    <xf numFmtId="38" fontId="17" fillId="5" borderId="1" xfId="0" applyNumberFormat="1" applyFont="1" applyFill="1" applyBorder="1" applyAlignment="1" applyProtection="1">
      <alignment vertical="center"/>
      <protection hidden="1"/>
    </xf>
    <xf numFmtId="38" fontId="17" fillId="5" borderId="1" xfId="0" applyNumberFormat="1" applyFont="1" applyFill="1" applyBorder="1" applyAlignment="1" applyProtection="1">
      <alignment horizontal="right" vertical="center"/>
      <protection hidden="1"/>
    </xf>
    <xf numFmtId="38" fontId="17" fillId="4" borderId="5" xfId="0" applyNumberFormat="1" applyFont="1" applyFill="1" applyBorder="1" applyAlignment="1" applyProtection="1">
      <alignment vertical="center"/>
      <protection hidden="1"/>
    </xf>
    <xf numFmtId="38" fontId="17" fillId="4" borderId="5" xfId="0" applyNumberFormat="1" applyFont="1" applyFill="1" applyBorder="1" applyAlignment="1" applyProtection="1">
      <alignment horizontal="right" vertical="center"/>
      <protection hidden="1"/>
    </xf>
    <xf numFmtId="38" fontId="17" fillId="2" borderId="4" xfId="0" applyNumberFormat="1" applyFont="1" applyFill="1" applyBorder="1" applyAlignment="1" applyProtection="1">
      <alignment horizontal="right" vertical="center"/>
      <protection hidden="1"/>
    </xf>
    <xf numFmtId="38" fontId="15" fillId="8" borderId="2" xfId="0" applyNumberFormat="1" applyFont="1" applyFill="1" applyBorder="1" applyAlignment="1" applyProtection="1">
      <alignment vertical="center"/>
      <protection hidden="1"/>
    </xf>
    <xf numFmtId="38" fontId="17" fillId="4" borderId="1" xfId="0" applyNumberFormat="1" applyFont="1" applyFill="1" applyBorder="1" applyAlignment="1" applyProtection="1">
      <alignment horizontal="right" vertical="center"/>
      <protection hidden="1"/>
    </xf>
    <xf numFmtId="38" fontId="17" fillId="8" borderId="1" xfId="0" applyNumberFormat="1" applyFont="1" applyFill="1" applyBorder="1" applyAlignment="1" applyProtection="1">
      <alignment vertical="center"/>
      <protection hidden="1"/>
    </xf>
    <xf numFmtId="9" fontId="13" fillId="4" borderId="23" xfId="0" applyNumberFormat="1" applyFont="1" applyFill="1" applyBorder="1" applyAlignment="1" applyProtection="1">
      <alignment horizontal="center" vertical="center" wrapText="1"/>
      <protection hidden="1"/>
    </xf>
    <xf numFmtId="0" fontId="8" fillId="4" borderId="23" xfId="0" applyFont="1" applyFill="1" applyBorder="1" applyAlignment="1" applyProtection="1">
      <alignment horizontal="center" vertical="center" wrapText="1"/>
      <protection hidden="1"/>
    </xf>
    <xf numFmtId="169" fontId="8" fillId="4" borderId="24" xfId="0" applyNumberFormat="1" applyFont="1" applyFill="1" applyBorder="1" applyAlignment="1" applyProtection="1">
      <alignment horizontal="center" vertical="center" wrapText="1"/>
      <protection hidden="1"/>
    </xf>
    <xf numFmtId="0" fontId="13" fillId="4" borderId="24" xfId="0" applyFont="1" applyFill="1" applyBorder="1" applyAlignment="1" applyProtection="1">
      <alignment horizontal="center" vertical="center" wrapText="1"/>
      <protection hidden="1"/>
    </xf>
    <xf numFmtId="0" fontId="13" fillId="4" borderId="23" xfId="0" applyFont="1" applyFill="1" applyBorder="1" applyAlignment="1" applyProtection="1">
      <alignment horizontal="center" vertical="center" wrapText="1"/>
      <protection hidden="1"/>
    </xf>
    <xf numFmtId="0" fontId="2" fillId="10" borderId="22" xfId="0" applyFont="1" applyFill="1" applyBorder="1" applyAlignment="1" applyProtection="1">
      <alignment horizontal="center" vertical="center" wrapText="1"/>
      <protection hidden="1"/>
    </xf>
    <xf numFmtId="37" fontId="8" fillId="4" borderId="9" xfId="0" applyNumberFormat="1" applyFont="1" applyFill="1" applyBorder="1" applyAlignment="1" applyProtection="1">
      <alignment horizontal="right" vertical="center" wrapText="1"/>
      <protection hidden="1"/>
    </xf>
    <xf numFmtId="37" fontId="22" fillId="0" borderId="0" xfId="0" applyNumberFormat="1" applyFont="1" applyAlignment="1" applyProtection="1">
      <alignment horizontal="center" vertical="center"/>
      <protection locked="0"/>
    </xf>
    <xf numFmtId="10" fontId="3" fillId="12" borderId="1" xfId="7" applyNumberFormat="1" applyFont="1" applyFill="1" applyBorder="1" applyAlignment="1" applyProtection="1">
      <alignment horizontal="center" vertical="center"/>
      <protection hidden="1"/>
    </xf>
    <xf numFmtId="0" fontId="2" fillId="10" borderId="29" xfId="0" applyFont="1" applyFill="1" applyBorder="1" applyAlignment="1" applyProtection="1">
      <alignment horizontal="center" vertical="center" wrapText="1"/>
      <protection hidden="1"/>
    </xf>
    <xf numFmtId="167" fontId="8" fillId="4" borderId="1" xfId="4" applyNumberFormat="1" applyFont="1" applyFill="1" applyBorder="1" applyAlignment="1" applyProtection="1">
      <alignment horizontal="right" vertical="center"/>
      <protection hidden="1"/>
    </xf>
    <xf numFmtId="37" fontId="26" fillId="14" borderId="0" xfId="0" applyNumberFormat="1" applyFont="1" applyFill="1" applyAlignment="1" applyProtection="1">
      <alignment horizontal="center" vertical="center"/>
      <protection hidden="1"/>
    </xf>
    <xf numFmtId="37" fontId="27" fillId="14" borderId="0" xfId="0" applyNumberFormat="1" applyFont="1" applyFill="1" applyAlignment="1" applyProtection="1">
      <alignment horizontal="center" wrapText="1"/>
      <protection hidden="1"/>
    </xf>
    <xf numFmtId="37" fontId="4" fillId="0" borderId="0" xfId="8" applyFont="1" applyAlignment="1">
      <alignment horizontal="right"/>
    </xf>
    <xf numFmtId="37" fontId="29" fillId="0" borderId="0" xfId="8" applyFont="1"/>
    <xf numFmtId="37" fontId="4" fillId="0" borderId="0" xfId="8" applyFont="1"/>
    <xf numFmtId="37" fontId="30" fillId="15" borderId="0" xfId="8" applyFont="1" applyFill="1"/>
    <xf numFmtId="171" fontId="31" fillId="0" borderId="0" xfId="8" applyNumberFormat="1" applyFont="1"/>
    <xf numFmtId="172" fontId="30" fillId="0" borderId="0" xfId="6" applyNumberFormat="1" applyFont="1"/>
    <xf numFmtId="172" fontId="4" fillId="0" borderId="0" xfId="6" applyNumberFormat="1" applyFont="1"/>
    <xf numFmtId="37" fontId="4" fillId="15" borderId="0" xfId="8" applyFont="1" applyFill="1"/>
    <xf numFmtId="37" fontId="2" fillId="14" borderId="0" xfId="0" applyNumberFormat="1" applyFont="1" applyFill="1" applyAlignment="1" applyProtection="1">
      <alignment horizontal="right" vertical="center"/>
      <protection hidden="1"/>
    </xf>
    <xf numFmtId="37" fontId="32" fillId="0" borderId="0" xfId="0" applyNumberFormat="1" applyFont="1" applyAlignment="1" applyProtection="1">
      <alignment vertical="center"/>
      <protection locked="0"/>
    </xf>
    <xf numFmtId="0" fontId="1" fillId="0" borderId="1" xfId="9" applyBorder="1" applyAlignment="1">
      <alignment horizontal="center" vertical="center" wrapText="1"/>
    </xf>
    <xf numFmtId="0" fontId="1" fillId="12" borderId="0" xfId="9" applyFill="1" applyAlignment="1">
      <alignment horizontal="center" vertical="center"/>
    </xf>
    <xf numFmtId="0" fontId="1" fillId="0" borderId="0" xfId="9" applyAlignment="1">
      <alignment horizontal="center" vertical="center"/>
    </xf>
    <xf numFmtId="0" fontId="1" fillId="0" borderId="1" xfId="9" applyBorder="1" applyAlignment="1">
      <alignment horizontal="center"/>
    </xf>
    <xf numFmtId="0" fontId="1" fillId="12" borderId="0" xfId="9" applyFill="1"/>
    <xf numFmtId="0" fontId="1" fillId="0" borderId="0" xfId="9"/>
    <xf numFmtId="0" fontId="36" fillId="0" borderId="0" xfId="9" applyFont="1" applyAlignment="1">
      <alignment vertical="center"/>
    </xf>
    <xf numFmtId="0" fontId="38" fillId="0" borderId="0" xfId="9" applyFont="1"/>
    <xf numFmtId="0" fontId="33" fillId="0" borderId="0" xfId="9" applyFont="1"/>
    <xf numFmtId="0" fontId="39" fillId="0" borderId="0" xfId="9" applyFont="1"/>
    <xf numFmtId="0" fontId="33" fillId="0" borderId="31" xfId="9" applyFont="1" applyBorder="1" applyAlignment="1">
      <alignment vertical="center" wrapText="1"/>
    </xf>
    <xf numFmtId="0" fontId="1" fillId="0" borderId="31" xfId="9" applyBorder="1" applyAlignment="1">
      <alignment vertical="center" wrapText="1"/>
    </xf>
    <xf numFmtId="9" fontId="1" fillId="0" borderId="31" xfId="9" applyNumberFormat="1" applyBorder="1" applyAlignment="1">
      <alignment vertical="center" wrapText="1"/>
    </xf>
    <xf numFmtId="0" fontId="1" fillId="0" borderId="0" xfId="9" applyAlignment="1">
      <alignment horizontal="justify" wrapText="1"/>
    </xf>
    <xf numFmtId="0" fontId="1" fillId="0" borderId="0" xfId="9" applyAlignment="1">
      <alignment horizontal="justify"/>
    </xf>
    <xf numFmtId="0" fontId="35" fillId="0" borderId="0" xfId="9" applyFont="1" applyAlignment="1">
      <alignment horizontal="center" vertical="center"/>
    </xf>
    <xf numFmtId="0" fontId="36" fillId="0" borderId="0" xfId="9" applyFont="1" applyAlignment="1">
      <alignment horizontal="center" vertical="center"/>
    </xf>
    <xf numFmtId="0" fontId="37" fillId="0" borderId="0" xfId="9" applyFont="1" applyAlignment="1">
      <alignment horizontal="justify"/>
    </xf>
    <xf numFmtId="0" fontId="40" fillId="0" borderId="0" xfId="9" applyFont="1" applyAlignment="1">
      <alignment horizontal="justify"/>
    </xf>
    <xf numFmtId="0" fontId="42" fillId="0" borderId="0" xfId="9" applyFont="1" applyAlignment="1">
      <alignment horizontal="justify" wrapText="1"/>
    </xf>
    <xf numFmtId="0" fontId="40" fillId="0" borderId="0" xfId="9" applyFont="1" applyAlignment="1">
      <alignment horizontal="justify" wrapText="1"/>
    </xf>
    <xf numFmtId="0" fontId="34" fillId="0" borderId="1" xfId="9" applyFont="1" applyBorder="1" applyAlignment="1">
      <alignment horizontal="center" vertical="center" wrapText="1"/>
    </xf>
    <xf numFmtId="0" fontId="1" fillId="0" borderId="1" xfId="9" applyBorder="1" applyAlignment="1">
      <alignment horizontal="center" vertical="center" wrapText="1"/>
    </xf>
    <xf numFmtId="0" fontId="2" fillId="10" borderId="27" xfId="0" applyFont="1" applyFill="1" applyBorder="1" applyAlignment="1" applyProtection="1">
      <alignment horizontal="center" vertical="center" wrapText="1"/>
      <protection hidden="1"/>
    </xf>
    <xf numFmtId="0" fontId="2" fillId="10" borderId="25" xfId="0" applyFont="1" applyFill="1" applyBorder="1" applyAlignment="1" applyProtection="1">
      <alignment horizontal="center" vertical="center" wrapText="1"/>
      <protection hidden="1"/>
    </xf>
    <xf numFmtId="0" fontId="2" fillId="10" borderId="28" xfId="0" applyFont="1" applyFill="1" applyBorder="1" applyAlignment="1" applyProtection="1">
      <alignment horizontal="center" vertical="center" wrapText="1"/>
      <protection hidden="1"/>
    </xf>
    <xf numFmtId="0" fontId="2" fillId="10" borderId="30" xfId="0" applyFont="1" applyFill="1" applyBorder="1" applyAlignment="1" applyProtection="1">
      <alignment horizontal="center" vertical="center" wrapText="1"/>
      <protection hidden="1"/>
    </xf>
    <xf numFmtId="0" fontId="8" fillId="4" borderId="9" xfId="0" applyFont="1" applyFill="1" applyBorder="1" applyAlignment="1" applyProtection="1">
      <alignment horizontal="right" vertical="center" wrapText="1"/>
      <protection hidden="1"/>
    </xf>
    <xf numFmtId="0" fontId="8" fillId="4" borderId="10" xfId="0" applyFont="1" applyFill="1" applyBorder="1" applyAlignment="1" applyProtection="1">
      <alignment horizontal="right" vertical="center" wrapText="1"/>
      <protection hidden="1"/>
    </xf>
    <xf numFmtId="0" fontId="8" fillId="4" borderId="11" xfId="0" applyFont="1" applyFill="1" applyBorder="1" applyAlignment="1" applyProtection="1">
      <alignment horizontal="right" vertical="center" wrapText="1"/>
      <protection hidden="1"/>
    </xf>
    <xf numFmtId="0" fontId="8" fillId="5" borderId="9" xfId="0" applyFont="1" applyFill="1" applyBorder="1" applyAlignment="1" applyProtection="1">
      <alignment horizontal="right" vertical="center" wrapText="1"/>
      <protection hidden="1"/>
    </xf>
    <xf numFmtId="0" fontId="8" fillId="5" borderId="10" xfId="0" applyFont="1" applyFill="1" applyBorder="1" applyAlignment="1" applyProtection="1">
      <alignment horizontal="right" vertical="center" wrapText="1"/>
      <protection hidden="1"/>
    </xf>
    <xf numFmtId="0" fontId="8" fillId="5" borderId="11" xfId="0" applyFont="1" applyFill="1" applyBorder="1" applyAlignment="1" applyProtection="1">
      <alignment horizontal="right" vertical="center" wrapText="1"/>
      <protection hidden="1"/>
    </xf>
    <xf numFmtId="0" fontId="2" fillId="10" borderId="26" xfId="0" applyFont="1" applyFill="1" applyBorder="1" applyAlignment="1" applyProtection="1">
      <alignment horizontal="center" vertical="center" wrapText="1"/>
      <protection hidden="1"/>
    </xf>
    <xf numFmtId="0" fontId="18" fillId="10" borderId="7" xfId="0" applyFont="1" applyFill="1" applyBorder="1" applyAlignment="1" applyProtection="1">
      <alignment horizontal="center" vertical="center" wrapText="1"/>
      <protection hidden="1"/>
    </xf>
    <xf numFmtId="0" fontId="18" fillId="10" borderId="8" xfId="0" applyFont="1" applyFill="1" applyBorder="1" applyAlignment="1" applyProtection="1">
      <alignment horizontal="center" vertical="center" wrapText="1"/>
      <protection hidden="1"/>
    </xf>
    <xf numFmtId="37" fontId="8" fillId="5" borderId="9" xfId="0" applyNumberFormat="1" applyFont="1" applyFill="1"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0" fillId="0" borderId="9" xfId="0" applyBorder="1" applyAlignment="1" applyProtection="1">
      <alignment horizontal="center" vertical="center" wrapText="1"/>
      <protection hidden="1"/>
    </xf>
    <xf numFmtId="37" fontId="8" fillId="4" borderId="9" xfId="0" applyNumberFormat="1" applyFont="1" applyFill="1" applyBorder="1" applyAlignment="1" applyProtection="1">
      <alignment horizontal="center" vertical="center" wrapText="1"/>
      <protection hidden="1"/>
    </xf>
    <xf numFmtId="37" fontId="19" fillId="2" borderId="9" xfId="0" applyNumberFormat="1" applyFont="1" applyFill="1" applyBorder="1" applyAlignment="1" applyProtection="1">
      <alignment horizontal="right" vertical="top"/>
      <protection hidden="1"/>
    </xf>
    <xf numFmtId="37" fontId="19" fillId="2" borderId="10" xfId="0" applyNumberFormat="1" applyFont="1" applyFill="1" applyBorder="1" applyAlignment="1" applyProtection="1">
      <alignment horizontal="right" vertical="top"/>
      <protection hidden="1"/>
    </xf>
    <xf numFmtId="37" fontId="19" fillId="2" borderId="11" xfId="0" applyNumberFormat="1" applyFont="1" applyFill="1" applyBorder="1" applyAlignment="1" applyProtection="1">
      <alignment horizontal="right" vertical="top"/>
      <protection hidden="1"/>
    </xf>
    <xf numFmtId="37" fontId="8" fillId="0" borderId="9" xfId="0" applyNumberFormat="1" applyFont="1" applyBorder="1" applyAlignment="1" applyProtection="1">
      <alignment horizontal="center" vertical="top"/>
      <protection hidden="1"/>
    </xf>
    <xf numFmtId="37" fontId="8" fillId="0" borderId="11" xfId="0" applyNumberFormat="1" applyFont="1" applyBorder="1" applyAlignment="1" applyProtection="1">
      <alignment horizontal="center" vertical="top"/>
      <protection hidden="1"/>
    </xf>
    <xf numFmtId="37" fontId="8" fillId="4" borderId="9" xfId="0" applyNumberFormat="1" applyFont="1" applyFill="1" applyBorder="1" applyAlignment="1" applyProtection="1">
      <alignment horizontal="right" vertical="center"/>
      <protection hidden="1"/>
    </xf>
    <xf numFmtId="37" fontId="8" fillId="4" borderId="10" xfId="0" applyNumberFormat="1" applyFont="1" applyFill="1" applyBorder="1" applyAlignment="1" applyProtection="1">
      <alignment horizontal="right" vertical="center"/>
      <protection hidden="1"/>
    </xf>
    <xf numFmtId="37" fontId="8" fillId="4" borderId="11" xfId="0" applyNumberFormat="1" applyFont="1" applyFill="1" applyBorder="1" applyAlignment="1" applyProtection="1">
      <alignment horizontal="right" vertical="center"/>
      <protection hidden="1"/>
    </xf>
    <xf numFmtId="0" fontId="0" fillId="0" borderId="10" xfId="0" applyBorder="1" applyAlignment="1" applyProtection="1">
      <alignment horizontal="right" vertical="center"/>
      <protection hidden="1"/>
    </xf>
    <xf numFmtId="0" fontId="0" fillId="0" borderId="11" xfId="0" applyBorder="1" applyAlignment="1" applyProtection="1">
      <alignment horizontal="right" vertical="center"/>
      <protection hidden="1"/>
    </xf>
    <xf numFmtId="37" fontId="8" fillId="5" borderId="11" xfId="0" applyNumberFormat="1" applyFont="1" applyFill="1" applyBorder="1" applyAlignment="1" applyProtection="1">
      <alignment horizontal="center" vertical="center" wrapText="1"/>
      <protection hidden="1"/>
    </xf>
    <xf numFmtId="37" fontId="8" fillId="4" borderId="11" xfId="0" applyNumberFormat="1" applyFont="1" applyFill="1" applyBorder="1" applyAlignment="1" applyProtection="1">
      <alignment horizontal="center" vertical="center" wrapText="1"/>
      <protection hidden="1"/>
    </xf>
    <xf numFmtId="37" fontId="2" fillId="6" borderId="9" xfId="0" applyNumberFormat="1" applyFont="1" applyFill="1" applyBorder="1" applyAlignment="1" applyProtection="1">
      <alignment horizontal="left" vertical="center"/>
      <protection hidden="1"/>
    </xf>
    <xf numFmtId="37" fontId="2" fillId="6" borderId="10" xfId="0" applyNumberFormat="1" applyFont="1" applyFill="1" applyBorder="1" applyAlignment="1" applyProtection="1">
      <alignment horizontal="left" vertical="center"/>
      <protection hidden="1"/>
    </xf>
    <xf numFmtId="37" fontId="2" fillId="6" borderId="11" xfId="0" applyNumberFormat="1" applyFont="1" applyFill="1" applyBorder="1" applyAlignment="1" applyProtection="1">
      <alignment horizontal="left" vertical="center"/>
      <protection hidden="1"/>
    </xf>
    <xf numFmtId="37" fontId="8" fillId="4" borderId="17" xfId="0" applyNumberFormat="1" applyFont="1" applyFill="1" applyBorder="1" applyAlignment="1" applyProtection="1">
      <alignment horizontal="center" vertical="center" wrapText="1"/>
      <protection hidden="1"/>
    </xf>
    <xf numFmtId="0" fontId="0" fillId="0" borderId="18" xfId="0" applyBorder="1" applyAlignment="1" applyProtection="1">
      <alignment horizontal="center" vertical="center" wrapText="1"/>
      <protection hidden="1"/>
    </xf>
    <xf numFmtId="37" fontId="8" fillId="4" borderId="18" xfId="0" applyNumberFormat="1" applyFont="1" applyFill="1" applyBorder="1" applyAlignment="1" applyProtection="1">
      <alignment horizontal="center" vertical="center" wrapText="1"/>
      <protection hidden="1"/>
    </xf>
    <xf numFmtId="37" fontId="19" fillId="2" borderId="20" xfId="0" applyNumberFormat="1" applyFont="1" applyFill="1" applyBorder="1" applyAlignment="1" applyProtection="1">
      <alignment horizontal="right" vertical="top"/>
      <protection hidden="1"/>
    </xf>
    <xf numFmtId="0" fontId="20" fillId="0" borderId="21" xfId="0" applyFont="1" applyBorder="1" applyAlignment="1" applyProtection="1">
      <alignment horizontal="right" vertical="top"/>
      <protection hidden="1"/>
    </xf>
    <xf numFmtId="0" fontId="20" fillId="0" borderId="19" xfId="0" applyFont="1" applyBorder="1" applyAlignment="1" applyProtection="1">
      <alignment horizontal="right" vertical="top"/>
      <protection hidden="1"/>
    </xf>
    <xf numFmtId="37" fontId="3" fillId="0" borderId="9" xfId="0" applyNumberFormat="1" applyFont="1" applyBorder="1" applyAlignment="1" applyProtection="1">
      <alignment horizontal="center" vertical="top"/>
      <protection hidden="1"/>
    </xf>
    <xf numFmtId="37" fontId="3" fillId="0" borderId="11" xfId="0" applyNumberFormat="1" applyFont="1" applyBorder="1" applyAlignment="1" applyProtection="1">
      <alignment horizontal="center" vertical="top"/>
      <protection hidden="1"/>
    </xf>
    <xf numFmtId="37" fontId="8" fillId="4" borderId="9" xfId="0" applyNumberFormat="1" applyFont="1" applyFill="1" applyBorder="1" applyAlignment="1" applyProtection="1">
      <alignment horizontal="center" vertical="center"/>
      <protection hidden="1"/>
    </xf>
    <xf numFmtId="37" fontId="8" fillId="4" borderId="11" xfId="0" applyNumberFormat="1" applyFont="1" applyFill="1" applyBorder="1" applyAlignment="1" applyProtection="1">
      <alignment horizontal="center" vertical="center"/>
      <protection hidden="1"/>
    </xf>
    <xf numFmtId="37" fontId="23" fillId="6" borderId="9" xfId="0" applyNumberFormat="1" applyFont="1" applyFill="1" applyBorder="1" applyAlignment="1" applyProtection="1">
      <alignment horizontal="center" vertical="center"/>
      <protection hidden="1"/>
    </xf>
    <xf numFmtId="37" fontId="23" fillId="6" borderId="10" xfId="0" applyNumberFormat="1" applyFont="1" applyFill="1" applyBorder="1" applyAlignment="1" applyProtection="1">
      <alignment horizontal="center" vertical="center"/>
      <protection hidden="1"/>
    </xf>
    <xf numFmtId="37" fontId="23" fillId="6" borderId="11" xfId="0" applyNumberFormat="1" applyFont="1" applyFill="1" applyBorder="1" applyAlignment="1" applyProtection="1">
      <alignment horizontal="center" vertical="center"/>
      <protection hidden="1"/>
    </xf>
    <xf numFmtId="37" fontId="8" fillId="0" borderId="9" xfId="0" applyNumberFormat="1" applyFont="1" applyFill="1" applyBorder="1" applyAlignment="1" applyProtection="1">
      <alignment horizontal="center" vertical="top"/>
      <protection hidden="1"/>
    </xf>
    <xf numFmtId="37" fontId="8" fillId="0" borderId="11" xfId="0" applyNumberFormat="1" applyFont="1" applyFill="1" applyBorder="1" applyAlignment="1" applyProtection="1">
      <alignment horizontal="center" vertical="top"/>
      <protection hidden="1"/>
    </xf>
    <xf numFmtId="37" fontId="23" fillId="6" borderId="9" xfId="0" applyNumberFormat="1" applyFont="1" applyFill="1" applyBorder="1" applyAlignment="1" applyProtection="1">
      <alignment horizontal="center" vertical="top"/>
      <protection hidden="1"/>
    </xf>
    <xf numFmtId="37" fontId="23" fillId="6" borderId="10" xfId="0" applyNumberFormat="1" applyFont="1" applyFill="1" applyBorder="1" applyAlignment="1" applyProtection="1">
      <alignment horizontal="center" vertical="top"/>
      <protection hidden="1"/>
    </xf>
    <xf numFmtId="37" fontId="23" fillId="6" borderId="11" xfId="0" applyNumberFormat="1" applyFont="1" applyFill="1" applyBorder="1" applyAlignment="1" applyProtection="1">
      <alignment horizontal="center" vertical="top"/>
      <protection hidden="1"/>
    </xf>
    <xf numFmtId="37" fontId="10" fillId="2" borderId="9" xfId="1" applyNumberFormat="1" applyFont="1" applyFill="1" applyBorder="1" applyAlignment="1" applyProtection="1">
      <alignment horizontal="right" vertical="top"/>
      <protection hidden="1"/>
    </xf>
    <xf numFmtId="0" fontId="0" fillId="0" borderId="10" xfId="0" applyBorder="1" applyAlignment="1" applyProtection="1">
      <alignment horizontal="right" vertical="top"/>
      <protection hidden="1"/>
    </xf>
    <xf numFmtId="0" fontId="0" fillId="0" borderId="11" xfId="0" applyBorder="1" applyAlignment="1" applyProtection="1">
      <alignment horizontal="right" vertical="top"/>
      <protection hidden="1"/>
    </xf>
    <xf numFmtId="37" fontId="8" fillId="4" borderId="17" xfId="1" applyNumberFormat="1" applyFont="1" applyFill="1" applyBorder="1" applyAlignment="1" applyProtection="1">
      <alignment horizontal="center" vertical="center" wrapText="1"/>
      <protection hidden="1"/>
    </xf>
    <xf numFmtId="37" fontId="8" fillId="4" borderId="18" xfId="1" applyNumberFormat="1" applyFont="1" applyFill="1" applyBorder="1" applyAlignment="1" applyProtection="1">
      <alignment horizontal="center" vertical="center" wrapText="1"/>
      <protection hidden="1"/>
    </xf>
    <xf numFmtId="37" fontId="8" fillId="4" borderId="20" xfId="1" applyNumberFormat="1" applyFont="1" applyFill="1" applyBorder="1" applyAlignment="1" applyProtection="1">
      <alignment horizontal="center" vertical="center" wrapText="1"/>
      <protection hidden="1"/>
    </xf>
    <xf numFmtId="37" fontId="8" fillId="4" borderId="19" xfId="1" applyNumberFormat="1" applyFont="1" applyFill="1" applyBorder="1" applyAlignment="1" applyProtection="1">
      <alignment horizontal="center" vertical="center" wrapText="1"/>
      <protection hidden="1"/>
    </xf>
    <xf numFmtId="38" fontId="15" fillId="4" borderId="2" xfId="4" applyNumberFormat="1" applyFont="1" applyFill="1" applyBorder="1" applyAlignment="1" applyProtection="1">
      <alignment horizontal="right" vertical="center"/>
      <protection hidden="1"/>
    </xf>
    <xf numFmtId="38" fontId="15" fillId="4" borderId="4" xfId="4" applyNumberFormat="1" applyFont="1" applyFill="1" applyBorder="1" applyAlignment="1" applyProtection="1">
      <alignment horizontal="right" vertical="center"/>
      <protection hidden="1"/>
    </xf>
    <xf numFmtId="37" fontId="8" fillId="5" borderId="9" xfId="0" applyNumberFormat="1" applyFont="1" applyFill="1" applyBorder="1" applyAlignment="1" applyProtection="1">
      <alignment horizontal="center" vertical="center"/>
      <protection hidden="1"/>
    </xf>
    <xf numFmtId="37" fontId="8" fillId="5" borderId="11" xfId="0" applyNumberFormat="1" applyFont="1" applyFill="1" applyBorder="1" applyAlignment="1" applyProtection="1">
      <alignment horizontal="center" vertical="center"/>
      <protection hidden="1"/>
    </xf>
    <xf numFmtId="37" fontId="11" fillId="0" borderId="0" xfId="0" applyNumberFormat="1" applyFont="1" applyAlignment="1" applyProtection="1">
      <alignment horizontal="center" vertical="center" wrapText="1"/>
      <protection hidden="1"/>
    </xf>
    <xf numFmtId="37" fontId="24" fillId="7" borderId="9" xfId="0" applyNumberFormat="1" applyFont="1" applyFill="1" applyBorder="1" applyAlignment="1" applyProtection="1">
      <alignment horizontal="center" vertical="center" wrapText="1"/>
      <protection hidden="1"/>
    </xf>
    <xf numFmtId="37" fontId="24" fillId="7" borderId="11" xfId="0" applyNumberFormat="1" applyFont="1" applyFill="1" applyBorder="1" applyAlignment="1" applyProtection="1">
      <alignment horizontal="center" vertical="center" wrapText="1"/>
      <protection hidden="1"/>
    </xf>
    <xf numFmtId="37" fontId="10" fillId="3" borderId="9" xfId="0" applyNumberFormat="1" applyFont="1" applyFill="1" applyBorder="1" applyAlignment="1" applyProtection="1">
      <alignment horizontal="right" vertical="top"/>
      <protection hidden="1"/>
    </xf>
    <xf numFmtId="37" fontId="10" fillId="3" borderId="10" xfId="0" applyNumberFormat="1" applyFont="1" applyFill="1" applyBorder="1" applyAlignment="1" applyProtection="1">
      <alignment horizontal="right" vertical="top"/>
      <protection hidden="1"/>
    </xf>
    <xf numFmtId="37" fontId="10" fillId="3" borderId="11" xfId="0" applyNumberFormat="1" applyFont="1" applyFill="1" applyBorder="1" applyAlignment="1" applyProtection="1">
      <alignment horizontal="right" vertical="top"/>
      <protection hidden="1"/>
    </xf>
  </cellXfs>
  <cellStyles count="10">
    <cellStyle name="Millares [0] 2" xfId="4" xr:uid="{EB6C097A-7AD3-4040-B694-F70AC123FBF4}"/>
    <cellStyle name="Moneda [0] 2" xfId="3" xr:uid="{6D36458F-50C7-483B-BEE8-51E33DF8D6D1}"/>
    <cellStyle name="Moneda 2" xfId="5" xr:uid="{F3EE0367-F450-4BE1-A034-EA7F58CF643B}"/>
    <cellStyle name="Normal" xfId="0" builtinId="0"/>
    <cellStyle name="Normal 2" xfId="1" xr:uid="{388CD275-3AE2-476F-81E7-5DB3FA95FC07}"/>
    <cellStyle name="Normal 3" xfId="2" xr:uid="{414D7C41-08F4-4292-86BB-962A2D824A29}"/>
    <cellStyle name="Normal 4" xfId="8" xr:uid="{7E95EEFF-051C-4C73-90DD-C7829ED0EA88}"/>
    <cellStyle name="Normal 5" xfId="9" xr:uid="{BA22E8A1-4E89-4C72-B70D-3F292115B00D}"/>
    <cellStyle name="Porcentaje" xfId="7" builtinId="5"/>
    <cellStyle name="Porcentaje 2" xfId="6" xr:uid="{9C340061-6B45-461B-82E3-34A4AD82841F}"/>
  </cellStyles>
  <dxfs count="1">
    <dxf>
      <font>
        <color rgb="FFFF0000"/>
      </font>
      <fill>
        <patternFill>
          <bgColor theme="7"/>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9</xdr:col>
          <xdr:colOff>619125</xdr:colOff>
          <xdr:row>49</xdr:row>
          <xdr:rowOff>28575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xdr:row>
          <xdr:rowOff>0</xdr:rowOff>
        </xdr:from>
        <xdr:to>
          <xdr:col>12</xdr:col>
          <xdr:colOff>152400</xdr:colOff>
          <xdr:row>11</xdr:row>
          <xdr:rowOff>114300</xdr:rowOff>
        </xdr:to>
        <xdr:sp macro="" textlink="">
          <xdr:nvSpPr>
            <xdr:cNvPr id="3075" name="Object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file:///E:\archi1\ARCHIVOS\informacion%202019\Herramientas\CERTIFICADO%20PARA%20DEFINIR%20RETENCION%20EN%20LA%20FUENTE.doc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12">
    <oleItems>
      <oleItem name="'" advise="1" preferPic="1"/>
    </oleItems>
  </oleLin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image" Target="../media/image2.emf"/><Relationship Id="rId5" Type="http://schemas.openxmlformats.org/officeDocument/2006/relationships/package" Target="../embeddings/Microsoft_Word_Document.docx"/><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BB8C5-FF85-44D2-A0B8-C42B93E2401B}">
  <dimension ref="A1:D43"/>
  <sheetViews>
    <sheetView showGridLines="0" workbookViewId="0">
      <selection activeCell="A43" sqref="A43:D43"/>
    </sheetView>
  </sheetViews>
  <sheetFormatPr baseColWidth="10" defaultRowHeight="15" x14ac:dyDescent="0.2"/>
  <cols>
    <col min="1" max="3" width="11.42578125" style="112"/>
    <col min="4" max="4" width="102.85546875" style="112" customWidth="1"/>
    <col min="5" max="16384" width="11.42578125" style="112"/>
  </cols>
  <sheetData>
    <row r="1" spans="1:4" ht="17.25" x14ac:dyDescent="0.2">
      <c r="A1" s="122" t="s">
        <v>133</v>
      </c>
      <c r="B1" s="122"/>
      <c r="C1" s="122"/>
      <c r="D1" s="122"/>
    </row>
    <row r="3" spans="1:4" ht="23.25" x14ac:dyDescent="0.2">
      <c r="A3" s="123" t="s">
        <v>134</v>
      </c>
      <c r="B3" s="123"/>
      <c r="C3" s="123"/>
      <c r="D3" s="123"/>
    </row>
    <row r="5" spans="1:4" ht="23.25" x14ac:dyDescent="0.2">
      <c r="A5" s="113" t="s">
        <v>135</v>
      </c>
    </row>
    <row r="7" spans="1:4" ht="93.6" customHeight="1" x14ac:dyDescent="0.25">
      <c r="A7" s="124" t="s">
        <v>136</v>
      </c>
      <c r="B7" s="124"/>
      <c r="C7" s="124"/>
      <c r="D7" s="124"/>
    </row>
    <row r="8" spans="1:4" x14ac:dyDescent="0.2">
      <c r="A8" s="114" t="s">
        <v>137</v>
      </c>
    </row>
    <row r="9" spans="1:4" ht="15.75" x14ac:dyDescent="0.25">
      <c r="A9" s="115" t="s">
        <v>138</v>
      </c>
    </row>
    <row r="10" spans="1:4" ht="16.5" thickBot="1" x14ac:dyDescent="0.3">
      <c r="A10" s="116" t="s">
        <v>137</v>
      </c>
    </row>
    <row r="11" spans="1:4" ht="32.25" thickBot="1" x14ac:dyDescent="0.25">
      <c r="A11" s="117" t="s">
        <v>64</v>
      </c>
      <c r="B11" s="118"/>
      <c r="C11" s="117" t="s">
        <v>139</v>
      </c>
      <c r="D11" s="117" t="s">
        <v>140</v>
      </c>
    </row>
    <row r="12" spans="1:4" ht="16.5" thickBot="1" x14ac:dyDescent="0.25">
      <c r="A12" s="117" t="s">
        <v>141</v>
      </c>
      <c r="B12" s="117" t="s">
        <v>142</v>
      </c>
      <c r="C12" s="118"/>
      <c r="D12" s="118"/>
    </row>
    <row r="13" spans="1:4" ht="15.75" thickBot="1" x14ac:dyDescent="0.25">
      <c r="A13" s="118" t="s">
        <v>143</v>
      </c>
      <c r="B13" s="118">
        <v>95</v>
      </c>
      <c r="C13" s="119">
        <v>0</v>
      </c>
      <c r="D13" s="118">
        <v>0</v>
      </c>
    </row>
    <row r="14" spans="1:4" ht="15.75" thickBot="1" x14ac:dyDescent="0.25">
      <c r="A14" s="118" t="s">
        <v>144</v>
      </c>
      <c r="B14" s="118">
        <v>150</v>
      </c>
      <c r="C14" s="119">
        <v>0.19</v>
      </c>
      <c r="D14" s="118" t="s">
        <v>145</v>
      </c>
    </row>
    <row r="15" spans="1:4" ht="15.75" thickBot="1" x14ac:dyDescent="0.25">
      <c r="A15" s="118" t="s">
        <v>146</v>
      </c>
      <c r="B15" s="118">
        <v>360</v>
      </c>
      <c r="C15" s="119">
        <v>0.28000000000000003</v>
      </c>
      <c r="D15" s="118" t="s">
        <v>147</v>
      </c>
    </row>
    <row r="16" spans="1:4" ht="30.75" thickBot="1" x14ac:dyDescent="0.25">
      <c r="A16" s="118" t="s">
        <v>148</v>
      </c>
      <c r="B16" s="118" t="s">
        <v>75</v>
      </c>
      <c r="C16" s="119">
        <v>0.33</v>
      </c>
      <c r="D16" s="118" t="s">
        <v>149</v>
      </c>
    </row>
    <row r="18" spans="1:4" x14ac:dyDescent="0.2">
      <c r="A18" s="114" t="s">
        <v>137</v>
      </c>
    </row>
    <row r="20" spans="1:4" ht="65.45" customHeight="1" x14ac:dyDescent="0.25">
      <c r="A20" s="125" t="s">
        <v>150</v>
      </c>
      <c r="B20" s="125"/>
      <c r="C20" s="125"/>
      <c r="D20" s="125"/>
    </row>
    <row r="22" spans="1:4" ht="78.95" customHeight="1" x14ac:dyDescent="0.25">
      <c r="A22" s="125" t="s">
        <v>151</v>
      </c>
      <c r="B22" s="125"/>
      <c r="C22" s="125"/>
      <c r="D22" s="125"/>
    </row>
    <row r="24" spans="1:4" ht="104.45" customHeight="1" x14ac:dyDescent="0.2">
      <c r="A24" s="121" t="s">
        <v>152</v>
      </c>
      <c r="B24" s="121"/>
      <c r="C24" s="121"/>
      <c r="D24" s="121"/>
    </row>
    <row r="26" spans="1:4" ht="54.95" customHeight="1" x14ac:dyDescent="0.25">
      <c r="A26" s="125" t="s">
        <v>153</v>
      </c>
      <c r="B26" s="125"/>
      <c r="C26" s="125"/>
      <c r="D26" s="125"/>
    </row>
    <row r="28" spans="1:4" ht="56.1" customHeight="1" x14ac:dyDescent="0.25">
      <c r="A28" s="125" t="s">
        <v>154</v>
      </c>
      <c r="B28" s="125"/>
      <c r="C28" s="125"/>
      <c r="D28" s="125"/>
    </row>
    <row r="30" spans="1:4" ht="35.1" customHeight="1" x14ac:dyDescent="0.25">
      <c r="A30" s="125" t="s">
        <v>155</v>
      </c>
      <c r="B30" s="125"/>
      <c r="C30" s="125"/>
      <c r="D30" s="125"/>
    </row>
    <row r="35" spans="1:4" ht="23.25" x14ac:dyDescent="0.2">
      <c r="A35" s="123" t="s">
        <v>156</v>
      </c>
      <c r="B35" s="123"/>
      <c r="C35" s="123"/>
      <c r="D35" s="123"/>
    </row>
    <row r="37" spans="1:4" ht="23.25" x14ac:dyDescent="0.2">
      <c r="A37" s="123" t="s">
        <v>157</v>
      </c>
      <c r="B37" s="123"/>
      <c r="C37" s="123"/>
      <c r="D37" s="123"/>
    </row>
    <row r="39" spans="1:4" ht="39.6" customHeight="1" x14ac:dyDescent="0.2">
      <c r="A39" s="127" t="s">
        <v>158</v>
      </c>
      <c r="B39" s="127"/>
      <c r="C39" s="127"/>
      <c r="D39" s="127"/>
    </row>
    <row r="40" spans="1:4" x14ac:dyDescent="0.2">
      <c r="A40" s="127"/>
      <c r="B40" s="127"/>
      <c r="C40" s="127"/>
      <c r="D40" s="127"/>
    </row>
    <row r="41" spans="1:4" ht="81.95" customHeight="1" x14ac:dyDescent="0.25">
      <c r="A41" s="126" t="s">
        <v>159</v>
      </c>
      <c r="B41" s="126"/>
      <c r="C41" s="126"/>
      <c r="D41" s="126"/>
    </row>
    <row r="42" spans="1:4" x14ac:dyDescent="0.2">
      <c r="A42" s="120"/>
      <c r="B42" s="120"/>
      <c r="C42" s="120"/>
      <c r="D42" s="120"/>
    </row>
    <row r="43" spans="1:4" ht="63.6" customHeight="1" x14ac:dyDescent="0.25">
      <c r="A43" s="126" t="s">
        <v>160</v>
      </c>
      <c r="B43" s="126"/>
      <c r="C43" s="126"/>
      <c r="D43" s="126"/>
    </row>
  </sheetData>
  <mergeCells count="14">
    <mergeCell ref="A41:D41"/>
    <mergeCell ref="A43:D43"/>
    <mergeCell ref="A26:D26"/>
    <mergeCell ref="A28:D28"/>
    <mergeCell ref="A30:D30"/>
    <mergeCell ref="A35:D35"/>
    <mergeCell ref="A37:D37"/>
    <mergeCell ref="A39:D40"/>
    <mergeCell ref="A24:D24"/>
    <mergeCell ref="A1:D1"/>
    <mergeCell ref="A3:D3"/>
    <mergeCell ref="A7:D7"/>
    <mergeCell ref="A20:D20"/>
    <mergeCell ref="A22:D22"/>
  </mergeCells>
  <pageMargins left="0.7" right="0.7" top="0.75" bottom="0.75" header="0.3" footer="0.3"/>
  <pageSetup paperSize="1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A5DEE-2FBF-4408-AF3C-31EF71619D80}">
  <dimension ref="A1:F16"/>
  <sheetViews>
    <sheetView showGridLines="0" zoomScale="115" zoomScaleNormal="115" workbookViewId="0">
      <pane xSplit="1" ySplit="1" topLeftCell="B2" activePane="bottomRight" state="frozen"/>
      <selection pane="topRight" activeCell="B1" sqref="B1"/>
      <selection pane="bottomLeft" activeCell="A2" sqref="A2"/>
      <selection pane="bottomRight" activeCell="A20" sqref="A20"/>
    </sheetView>
  </sheetViews>
  <sheetFormatPr baseColWidth="10" defaultColWidth="13.85546875" defaultRowHeight="15" x14ac:dyDescent="0.2"/>
  <cols>
    <col min="1" max="1" width="33.5703125" style="112" customWidth="1"/>
    <col min="2" max="2" width="34.28515625" style="112" bestFit="1" customWidth="1"/>
    <col min="3" max="3" width="34.42578125" style="112" customWidth="1"/>
    <col min="4" max="4" width="23.85546875" style="112" customWidth="1"/>
    <col min="5" max="5" width="21.42578125" style="112" customWidth="1"/>
    <col min="6" max="6" width="2.42578125" style="112" customWidth="1"/>
    <col min="7" max="16384" width="13.85546875" style="112"/>
  </cols>
  <sheetData>
    <row r="1" spans="1:6" s="109" customFormat="1" ht="45" x14ac:dyDescent="0.25">
      <c r="A1" s="107" t="s">
        <v>112</v>
      </c>
      <c r="B1" s="107" t="s">
        <v>113</v>
      </c>
      <c r="C1" s="107" t="s">
        <v>114</v>
      </c>
      <c r="D1" s="107" t="s">
        <v>115</v>
      </c>
      <c r="E1" s="107" t="s">
        <v>116</v>
      </c>
      <c r="F1" s="108"/>
    </row>
    <row r="2" spans="1:6" x14ac:dyDescent="0.2">
      <c r="A2" s="128" t="s">
        <v>117</v>
      </c>
      <c r="B2" s="110" t="s">
        <v>118</v>
      </c>
      <c r="C2" s="129" t="s">
        <v>119</v>
      </c>
      <c r="D2" s="129" t="s">
        <v>120</v>
      </c>
      <c r="E2" s="129" t="s">
        <v>121</v>
      </c>
      <c r="F2" s="111"/>
    </row>
    <row r="3" spans="1:6" x14ac:dyDescent="0.2">
      <c r="A3" s="128"/>
      <c r="B3" s="110" t="s">
        <v>122</v>
      </c>
      <c r="C3" s="129"/>
      <c r="D3" s="129"/>
      <c r="E3" s="129"/>
      <c r="F3" s="111"/>
    </row>
    <row r="4" spans="1:6" x14ac:dyDescent="0.2">
      <c r="A4" s="128"/>
      <c r="B4" s="110" t="s">
        <v>123</v>
      </c>
      <c r="C4" s="129"/>
      <c r="D4" s="129"/>
      <c r="E4" s="129"/>
      <c r="F4" s="111"/>
    </row>
    <row r="5" spans="1:6" x14ac:dyDescent="0.2">
      <c r="A5" s="128"/>
      <c r="B5" s="110" t="s">
        <v>124</v>
      </c>
      <c r="C5" s="129"/>
      <c r="D5" s="129"/>
      <c r="E5" s="129"/>
      <c r="F5" s="111"/>
    </row>
    <row r="6" spans="1:6" x14ac:dyDescent="0.2">
      <c r="A6" s="128"/>
      <c r="B6" s="110" t="s">
        <v>125</v>
      </c>
      <c r="C6" s="129"/>
      <c r="D6" s="129"/>
      <c r="E6" s="129"/>
      <c r="F6" s="111"/>
    </row>
    <row r="7" spans="1:6" x14ac:dyDescent="0.2">
      <c r="A7" s="128"/>
      <c r="B7" s="110" t="s">
        <v>126</v>
      </c>
      <c r="C7" s="129"/>
      <c r="D7" s="129"/>
      <c r="E7" s="129"/>
      <c r="F7" s="111"/>
    </row>
    <row r="8" spans="1:6" x14ac:dyDescent="0.2">
      <c r="A8" s="128"/>
      <c r="B8" s="110" t="s">
        <v>127</v>
      </c>
      <c r="C8" s="129"/>
      <c r="D8" s="129"/>
      <c r="E8" s="129"/>
      <c r="F8" s="111"/>
    </row>
    <row r="9" spans="1:6" x14ac:dyDescent="0.2">
      <c r="A9" s="128" t="s">
        <v>128</v>
      </c>
      <c r="B9" s="129" t="s">
        <v>129</v>
      </c>
      <c r="C9" s="129" t="s">
        <v>130</v>
      </c>
      <c r="D9" s="129" t="s">
        <v>131</v>
      </c>
      <c r="E9" s="129" t="s">
        <v>132</v>
      </c>
      <c r="F9" s="111"/>
    </row>
    <row r="10" spans="1:6" x14ac:dyDescent="0.2">
      <c r="A10" s="128"/>
      <c r="B10" s="129"/>
      <c r="C10" s="129"/>
      <c r="D10" s="129"/>
      <c r="E10" s="129"/>
      <c r="F10" s="111"/>
    </row>
    <row r="11" spans="1:6" x14ac:dyDescent="0.2">
      <c r="A11" s="128"/>
      <c r="B11" s="129"/>
      <c r="C11" s="129"/>
      <c r="D11" s="129"/>
      <c r="E11" s="129"/>
      <c r="F11" s="111"/>
    </row>
    <row r="12" spans="1:6" x14ac:dyDescent="0.2">
      <c r="A12" s="128"/>
      <c r="B12" s="129"/>
      <c r="C12" s="129"/>
      <c r="D12" s="129"/>
      <c r="E12" s="129"/>
      <c r="F12" s="111"/>
    </row>
    <row r="13" spans="1:6" x14ac:dyDescent="0.2">
      <c r="A13" s="128"/>
      <c r="B13" s="129"/>
      <c r="C13" s="129"/>
      <c r="D13" s="129"/>
      <c r="E13" s="129"/>
      <c r="F13" s="111"/>
    </row>
    <row r="14" spans="1:6" x14ac:dyDescent="0.2">
      <c r="A14" s="128"/>
      <c r="B14" s="129"/>
      <c r="C14" s="129"/>
      <c r="D14" s="129"/>
      <c r="E14" s="129"/>
      <c r="F14" s="111"/>
    </row>
    <row r="15" spans="1:6" x14ac:dyDescent="0.2">
      <c r="A15" s="128"/>
      <c r="B15" s="129"/>
      <c r="C15" s="129"/>
      <c r="D15" s="129"/>
      <c r="E15" s="129"/>
      <c r="F15" s="111"/>
    </row>
    <row r="16" spans="1:6" ht="10.5" customHeight="1" x14ac:dyDescent="0.2">
      <c r="A16" s="111"/>
      <c r="B16" s="111"/>
      <c r="C16" s="111"/>
      <c r="D16" s="111"/>
      <c r="E16" s="111"/>
      <c r="F16" s="111"/>
    </row>
  </sheetData>
  <mergeCells count="9">
    <mergeCell ref="A2:A8"/>
    <mergeCell ref="C2:C8"/>
    <mergeCell ref="D2:D8"/>
    <mergeCell ref="E2:E8"/>
    <mergeCell ref="A9:A15"/>
    <mergeCell ref="B9:B15"/>
    <mergeCell ref="C9:C15"/>
    <mergeCell ref="D9:D15"/>
    <mergeCell ref="E9:E15"/>
  </mergeCells>
  <pageMargins left="0.7" right="0.7" top="0.75" bottom="0.75" header="0.3" footer="0.3"/>
  <pageSetup paperSize="1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68F90-259C-4317-AEFF-8600401CCD1E}">
  <sheetPr codeName="Hoja1"/>
  <dimension ref="A1:E14"/>
  <sheetViews>
    <sheetView zoomScale="200" workbookViewId="0">
      <selection activeCell="B2" sqref="B2"/>
    </sheetView>
  </sheetViews>
  <sheetFormatPr baseColWidth="10" defaultColWidth="12.5703125" defaultRowHeight="12.75" x14ac:dyDescent="0.2"/>
  <cols>
    <col min="1" max="1" width="21.140625" style="97" customWidth="1"/>
    <col min="2" max="16384" width="12.5703125" style="99"/>
  </cols>
  <sheetData>
    <row r="1" spans="1:5" x14ac:dyDescent="0.2">
      <c r="A1" s="97" t="s">
        <v>96</v>
      </c>
      <c r="B1" s="98" t="s">
        <v>111</v>
      </c>
    </row>
    <row r="2" spans="1:5" x14ac:dyDescent="0.2">
      <c r="A2" s="97" t="s">
        <v>97</v>
      </c>
      <c r="B2" s="98">
        <v>800027990</v>
      </c>
    </row>
    <row r="3" spans="1:5" x14ac:dyDescent="0.2">
      <c r="A3" s="97" t="s">
        <v>98</v>
      </c>
      <c r="B3" s="100">
        <v>828116</v>
      </c>
    </row>
    <row r="4" spans="1:5" x14ac:dyDescent="0.2">
      <c r="A4" s="97" t="s">
        <v>99</v>
      </c>
      <c r="B4" s="100">
        <v>97032</v>
      </c>
    </row>
    <row r="5" spans="1:5" x14ac:dyDescent="0.2">
      <c r="A5" s="97" t="s">
        <v>100</v>
      </c>
      <c r="B5" s="101">
        <v>43495</v>
      </c>
    </row>
    <row r="6" spans="1:5" x14ac:dyDescent="0.2">
      <c r="A6" s="97" t="s">
        <v>101</v>
      </c>
      <c r="B6" s="99">
        <f>+B3*13</f>
        <v>10765508</v>
      </c>
    </row>
    <row r="7" spans="1:5" x14ac:dyDescent="0.2">
      <c r="B7" s="99" t="s">
        <v>102</v>
      </c>
      <c r="C7" s="99" t="s">
        <v>103</v>
      </c>
      <c r="D7" s="99" t="s">
        <v>104</v>
      </c>
    </row>
    <row r="8" spans="1:5" x14ac:dyDescent="0.2">
      <c r="A8" s="97" t="s">
        <v>105</v>
      </c>
      <c r="B8" s="102">
        <v>0.04</v>
      </c>
      <c r="C8" s="103">
        <v>0.04</v>
      </c>
      <c r="D8" s="103">
        <v>0</v>
      </c>
    </row>
    <row r="9" spans="1:5" x14ac:dyDescent="0.2">
      <c r="A9" s="97" t="s">
        <v>106</v>
      </c>
      <c r="B9" s="102">
        <v>0.16</v>
      </c>
      <c r="C9" s="103">
        <f>+B9*25%</f>
        <v>0.04</v>
      </c>
      <c r="D9" s="103">
        <f>+B9-C9</f>
        <v>0.12</v>
      </c>
      <c r="E9" s="103">
        <f>+B9+1%</f>
        <v>0.17</v>
      </c>
    </row>
    <row r="10" spans="1:5" x14ac:dyDescent="0.2">
      <c r="A10" s="97" t="s">
        <v>107</v>
      </c>
      <c r="B10" s="102">
        <v>5.2199999999999998E-3</v>
      </c>
      <c r="C10" s="103">
        <v>0</v>
      </c>
      <c r="D10" s="103">
        <f>+B10-C10</f>
        <v>5.2199999999999998E-3</v>
      </c>
    </row>
    <row r="12" spans="1:5" x14ac:dyDescent="0.2">
      <c r="A12" s="97" t="s">
        <v>108</v>
      </c>
      <c r="B12" s="100">
        <v>34270</v>
      </c>
    </row>
    <row r="13" spans="1:5" x14ac:dyDescent="0.2">
      <c r="A13" s="97" t="s">
        <v>109</v>
      </c>
      <c r="B13" s="100">
        <f>ROUND((+B12*B14),-3)</f>
        <v>8225000</v>
      </c>
    </row>
    <row r="14" spans="1:5" x14ac:dyDescent="0.2">
      <c r="B14" s="104">
        <v>240</v>
      </c>
    </row>
  </sheetData>
  <pageMargins left="0.75" right="0.75" top="1" bottom="1" header="0" footer="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694B3-3EF5-4BE1-B596-5CFC1BF5286E}">
  <sheetPr codeName="Hoja2">
    <pageSetUpPr fitToPage="1"/>
  </sheetPr>
  <dimension ref="B1:U73"/>
  <sheetViews>
    <sheetView showGridLines="0" tabSelected="1" zoomScale="85" zoomScaleNormal="85" workbookViewId="0">
      <pane xSplit="3" ySplit="8" topLeftCell="D9" activePane="bottomRight" state="frozen"/>
      <selection pane="topRight" activeCell="D1" sqref="D1"/>
      <selection pane="bottomLeft" activeCell="A9" sqref="A9"/>
      <selection pane="bottomRight" activeCell="D13" sqref="D13:E13"/>
    </sheetView>
  </sheetViews>
  <sheetFormatPr baseColWidth="10" defaultRowHeight="15" x14ac:dyDescent="0.2"/>
  <cols>
    <col min="1" max="1" width="2.7109375" style="1" customWidth="1"/>
    <col min="2" max="2" width="33.85546875" style="1" customWidth="1"/>
    <col min="3" max="3" width="40" style="1" customWidth="1"/>
    <col min="4" max="4" width="34" style="1" customWidth="1"/>
    <col min="5" max="5" width="50.28515625" style="1" customWidth="1"/>
    <col min="6" max="6" width="28.42578125" style="1" customWidth="1"/>
    <col min="7" max="7" width="27.42578125" style="1" customWidth="1"/>
    <col min="8" max="8" width="27.7109375" style="1" customWidth="1"/>
    <col min="9" max="9" width="4.28515625" style="1" customWidth="1"/>
    <col min="10" max="10" width="3.7109375" style="1" customWidth="1"/>
    <col min="11" max="13" width="31.140625" style="1" customWidth="1"/>
    <col min="14" max="20" width="11.42578125" style="1"/>
    <col min="21" max="21" width="14.140625" style="2" customWidth="1"/>
    <col min="22" max="16384" width="11.42578125" style="1"/>
  </cols>
  <sheetData>
    <row r="1" spans="2:21" ht="57.75" customHeight="1" x14ac:dyDescent="0.2">
      <c r="B1" s="191" t="s">
        <v>164</v>
      </c>
      <c r="C1" s="191"/>
      <c r="D1" s="191"/>
      <c r="E1" s="191"/>
      <c r="F1" s="191"/>
      <c r="G1" s="191"/>
      <c r="H1" s="191"/>
    </row>
    <row r="2" spans="2:21" ht="15.75" x14ac:dyDescent="0.25">
      <c r="B2" s="39" t="s">
        <v>88</v>
      </c>
    </row>
    <row r="4" spans="2:21" ht="36" x14ac:dyDescent="0.25">
      <c r="C4" s="105" t="s">
        <v>110</v>
      </c>
      <c r="D4" s="106" t="s">
        <v>162</v>
      </c>
      <c r="F4" s="95" t="s">
        <v>93</v>
      </c>
      <c r="G4" s="96" t="s">
        <v>95</v>
      </c>
      <c r="H4" s="96" t="s">
        <v>94</v>
      </c>
    </row>
    <row r="5" spans="2:21" ht="15.75" x14ac:dyDescent="0.2">
      <c r="G5" s="3" t="s">
        <v>161</v>
      </c>
      <c r="H5" s="4">
        <v>35607</v>
      </c>
    </row>
    <row r="6" spans="2:21" s="7" customFormat="1" ht="87.75" customHeight="1" x14ac:dyDescent="0.2">
      <c r="B6" s="192" t="s">
        <v>90</v>
      </c>
      <c r="C6" s="193"/>
      <c r="D6" s="192" t="s">
        <v>0</v>
      </c>
      <c r="E6" s="193"/>
      <c r="F6" s="5" t="s">
        <v>1</v>
      </c>
      <c r="G6" s="6" t="s">
        <v>78</v>
      </c>
      <c r="H6" s="6" t="s">
        <v>79</v>
      </c>
      <c r="U6" s="8"/>
    </row>
    <row r="7" spans="2:21" ht="15.75" x14ac:dyDescent="0.2">
      <c r="B7" s="194" t="s">
        <v>80</v>
      </c>
      <c r="C7" s="195"/>
      <c r="D7" s="195"/>
      <c r="E7" s="196"/>
      <c r="F7" s="40">
        <f>+F55</f>
        <v>0</v>
      </c>
      <c r="G7" s="40">
        <f>+G55</f>
        <v>0</v>
      </c>
      <c r="H7" s="40">
        <f>+H57</f>
        <v>0</v>
      </c>
    </row>
    <row r="8" spans="2:21" ht="15.75" x14ac:dyDescent="0.2">
      <c r="B8" s="194" t="s">
        <v>92</v>
      </c>
      <c r="C8" s="195"/>
      <c r="D8" s="195"/>
      <c r="E8" s="196"/>
      <c r="F8" s="92">
        <f>IFERROR(+F7/F9,0)</f>
        <v>0</v>
      </c>
      <c r="G8" s="92">
        <f>IFERROR(G7/G10,0)</f>
        <v>0</v>
      </c>
      <c r="H8" s="92">
        <f>IFERROR(H7/H10,0)</f>
        <v>0</v>
      </c>
    </row>
    <row r="9" spans="2:21" ht="42.75" customHeight="1" x14ac:dyDescent="0.2">
      <c r="B9" s="170" t="s">
        <v>2</v>
      </c>
      <c r="C9" s="171"/>
      <c r="D9" s="146" t="s">
        <v>83</v>
      </c>
      <c r="E9" s="158"/>
      <c r="F9" s="41">
        <v>0</v>
      </c>
      <c r="G9" s="42" t="s">
        <v>3</v>
      </c>
      <c r="H9" s="42" t="s">
        <v>3</v>
      </c>
    </row>
    <row r="10" spans="2:21" ht="36.75" customHeight="1" x14ac:dyDescent="0.2">
      <c r="B10" s="189" t="s">
        <v>4</v>
      </c>
      <c r="C10" s="190"/>
      <c r="D10" s="143" t="s">
        <v>84</v>
      </c>
      <c r="E10" s="157"/>
      <c r="F10" s="43" t="s">
        <v>3</v>
      </c>
      <c r="G10" s="44">
        <v>0</v>
      </c>
      <c r="H10" s="44">
        <v>0</v>
      </c>
    </row>
    <row r="11" spans="2:21" ht="12" customHeight="1" x14ac:dyDescent="0.2">
      <c r="B11" s="150"/>
      <c r="C11" s="151"/>
      <c r="D11" s="150"/>
      <c r="E11" s="151"/>
      <c r="F11" s="45"/>
      <c r="G11" s="45"/>
      <c r="H11" s="45"/>
    </row>
    <row r="12" spans="2:21" ht="23.25" x14ac:dyDescent="0.2">
      <c r="B12" s="177" t="s">
        <v>5</v>
      </c>
      <c r="C12" s="178"/>
      <c r="D12" s="178"/>
      <c r="E12" s="179"/>
      <c r="F12" s="46"/>
      <c r="G12" s="46"/>
      <c r="H12" s="46"/>
    </row>
    <row r="13" spans="2:21" ht="33" customHeight="1" x14ac:dyDescent="0.2">
      <c r="B13" s="146" t="s">
        <v>6</v>
      </c>
      <c r="C13" s="158"/>
      <c r="D13" s="146" t="s">
        <v>7</v>
      </c>
      <c r="E13" s="158"/>
      <c r="F13" s="41">
        <v>0</v>
      </c>
      <c r="G13" s="41">
        <v>0</v>
      </c>
      <c r="H13" s="41">
        <v>0</v>
      </c>
    </row>
    <row r="14" spans="2:21" ht="40.5" customHeight="1" x14ac:dyDescent="0.2">
      <c r="B14" s="143" t="s">
        <v>8</v>
      </c>
      <c r="C14" s="144"/>
      <c r="D14" s="143" t="s">
        <v>85</v>
      </c>
      <c r="E14" s="157"/>
      <c r="F14" s="44">
        <v>0</v>
      </c>
      <c r="G14" s="44">
        <v>0</v>
      </c>
      <c r="H14" s="44">
        <v>0</v>
      </c>
    </row>
    <row r="15" spans="2:21" ht="31.5" customHeight="1" x14ac:dyDescent="0.2">
      <c r="B15" s="146" t="s">
        <v>9</v>
      </c>
      <c r="C15" s="144"/>
      <c r="D15" s="146" t="s">
        <v>86</v>
      </c>
      <c r="E15" s="158"/>
      <c r="F15" s="41">
        <f>-$F$9*70%*4%</f>
        <v>0</v>
      </c>
      <c r="G15" s="41">
        <f>$G$10*40%*-12.5%</f>
        <v>0</v>
      </c>
      <c r="H15" s="41">
        <v>0</v>
      </c>
    </row>
    <row r="16" spans="2:21" ht="48.75" customHeight="1" x14ac:dyDescent="0.2">
      <c r="B16" s="143" t="s">
        <v>10</v>
      </c>
      <c r="C16" s="144"/>
      <c r="D16" s="143" t="s">
        <v>11</v>
      </c>
      <c r="E16" s="157"/>
      <c r="F16" s="41">
        <f>-$F$9*70%*6%</f>
        <v>0</v>
      </c>
      <c r="G16" s="41">
        <f>$G$10*40%*-16%</f>
        <v>0</v>
      </c>
      <c r="H16" s="47">
        <v>0</v>
      </c>
    </row>
    <row r="17" spans="2:8" ht="27.75" customHeight="1" x14ac:dyDescent="0.2">
      <c r="B17" s="183" t="s">
        <v>12</v>
      </c>
      <c r="C17" s="184"/>
      <c r="D17" s="183" t="s">
        <v>13</v>
      </c>
      <c r="E17" s="184"/>
      <c r="F17" s="61">
        <v>0</v>
      </c>
      <c r="G17" s="61">
        <v>0</v>
      </c>
      <c r="H17" s="187" t="s">
        <v>14</v>
      </c>
    </row>
    <row r="18" spans="2:8" ht="28.5" customHeight="1" x14ac:dyDescent="0.2">
      <c r="B18" s="185"/>
      <c r="C18" s="186"/>
      <c r="D18" s="185"/>
      <c r="E18" s="186"/>
      <c r="F18" s="94">
        <f>MAX((IF(F17&lt;(-F9*25%),(-F9*25%),F17)),(IF(F17&lt;(-H5*2500),(-H5*2500),F17)))</f>
        <v>0</v>
      </c>
      <c r="G18" s="94">
        <f>MAX((IF(G17&lt;(-G10*25%),(-G10*25%),G17)),(IF(G17&lt;(-H5*2500),(-H5*2500),G17)))</f>
        <v>0</v>
      </c>
      <c r="H18" s="188"/>
    </row>
    <row r="19" spans="2:8" ht="24.75" customHeight="1" x14ac:dyDescent="0.2">
      <c r="B19" s="143" t="s">
        <v>15</v>
      </c>
      <c r="C19" s="144"/>
      <c r="D19" s="189" t="s">
        <v>16</v>
      </c>
      <c r="E19" s="190"/>
      <c r="F19" s="43" t="s">
        <v>3</v>
      </c>
      <c r="G19" s="47">
        <v>0</v>
      </c>
      <c r="H19" s="47">
        <v>0</v>
      </c>
    </row>
    <row r="20" spans="2:8" ht="20.25" customHeight="1" x14ac:dyDescent="0.2">
      <c r="B20" s="147" t="s">
        <v>17</v>
      </c>
      <c r="C20" s="148"/>
      <c r="D20" s="148"/>
      <c r="E20" s="149"/>
      <c r="F20" s="48">
        <f>SUM(F9:F16,F18)</f>
        <v>0</v>
      </c>
      <c r="G20" s="48">
        <f>SUM(G9:G16,G18,G19)</f>
        <v>0</v>
      </c>
      <c r="H20" s="48">
        <f>SUM(H10:H19)</f>
        <v>0</v>
      </c>
    </row>
    <row r="21" spans="2:8" ht="12" customHeight="1" x14ac:dyDescent="0.2">
      <c r="B21" s="150"/>
      <c r="C21" s="151"/>
      <c r="D21" s="150"/>
      <c r="E21" s="151"/>
      <c r="F21" s="49"/>
      <c r="G21" s="49"/>
      <c r="H21" s="49"/>
    </row>
    <row r="22" spans="2:8" ht="23.25" x14ac:dyDescent="0.2">
      <c r="B22" s="177" t="s">
        <v>18</v>
      </c>
      <c r="C22" s="178"/>
      <c r="D22" s="178"/>
      <c r="E22" s="179"/>
      <c r="F22" s="46"/>
      <c r="G22" s="46"/>
      <c r="H22" s="46"/>
    </row>
    <row r="23" spans="2:8" ht="39" customHeight="1" x14ac:dyDescent="0.2">
      <c r="B23" s="146" t="s">
        <v>19</v>
      </c>
      <c r="C23" s="144"/>
      <c r="D23" s="146" t="s">
        <v>20</v>
      </c>
      <c r="E23" s="158"/>
      <c r="F23" s="41">
        <v>0</v>
      </c>
      <c r="G23" s="41">
        <v>0</v>
      </c>
      <c r="H23" s="42" t="s">
        <v>3</v>
      </c>
    </row>
    <row r="24" spans="2:8" ht="35.25" customHeight="1" x14ac:dyDescent="0.2">
      <c r="B24" s="143" t="s">
        <v>21</v>
      </c>
      <c r="C24" s="144"/>
      <c r="D24" s="143" t="s">
        <v>22</v>
      </c>
      <c r="E24" s="157"/>
      <c r="F24" s="44">
        <v>0</v>
      </c>
      <c r="G24" s="44">
        <v>0</v>
      </c>
      <c r="H24" s="43" t="s">
        <v>14</v>
      </c>
    </row>
    <row r="25" spans="2:8" ht="36.75" customHeight="1" x14ac:dyDescent="0.2">
      <c r="B25" s="90" t="s">
        <v>89</v>
      </c>
      <c r="C25" s="91" t="s">
        <v>163</v>
      </c>
      <c r="D25" s="146" t="s">
        <v>23</v>
      </c>
      <c r="E25" s="158"/>
      <c r="F25" s="42">
        <f>IF(C25="N",0,-IF(F9*10%&gt;ROUND(32*H5,-3),ROUND(32*H5,-3),ROUND(F9*10%,-3)))</f>
        <v>0</v>
      </c>
      <c r="G25" s="42">
        <f>IF(C25="N",0,-IF(G10*10%&gt;ROUND(32*H5,-3),ROUND(32*H5,-3),ROUND(G10*10%,-3)))</f>
        <v>0</v>
      </c>
      <c r="H25" s="42" t="s">
        <v>3</v>
      </c>
    </row>
    <row r="26" spans="2:8" ht="12.75" customHeight="1" x14ac:dyDescent="0.2">
      <c r="B26" s="175"/>
      <c r="C26" s="176"/>
      <c r="D26" s="175"/>
      <c r="E26" s="176"/>
      <c r="F26" s="50"/>
      <c r="G26" s="45"/>
      <c r="H26" s="45"/>
    </row>
    <row r="27" spans="2:8" ht="23.25" x14ac:dyDescent="0.2">
      <c r="B27" s="177" t="s">
        <v>24</v>
      </c>
      <c r="C27" s="178"/>
      <c r="D27" s="178"/>
      <c r="E27" s="179"/>
      <c r="F27" s="51"/>
      <c r="G27" s="52"/>
      <c r="H27" s="52"/>
    </row>
    <row r="28" spans="2:8" ht="31.5" customHeight="1" x14ac:dyDescent="0.2">
      <c r="B28" s="146" t="s">
        <v>25</v>
      </c>
      <c r="C28" s="144"/>
      <c r="D28" s="146" t="s">
        <v>26</v>
      </c>
      <c r="E28" s="158"/>
      <c r="F28" s="53">
        <v>0</v>
      </c>
      <c r="G28" s="54">
        <v>0</v>
      </c>
      <c r="H28" s="54">
        <v>0</v>
      </c>
    </row>
    <row r="29" spans="2:8" ht="45" customHeight="1" x14ac:dyDescent="0.2">
      <c r="B29" s="143" t="s">
        <v>27</v>
      </c>
      <c r="C29" s="144"/>
      <c r="D29" s="143" t="s">
        <v>87</v>
      </c>
      <c r="E29" s="157"/>
      <c r="F29" s="47">
        <v>0</v>
      </c>
      <c r="G29" s="55">
        <v>0</v>
      </c>
      <c r="H29" s="55">
        <v>0</v>
      </c>
    </row>
    <row r="30" spans="2:8" ht="20.25" x14ac:dyDescent="0.2">
      <c r="B30" s="180" t="s">
        <v>28</v>
      </c>
      <c r="C30" s="181"/>
      <c r="D30" s="181"/>
      <c r="E30" s="182"/>
      <c r="F30" s="56">
        <f>MAX((IF(SUM(F28:F29)&lt;(-F9*30%),(-F9*30%),SUM(F28:F29))),(IF(SUM(F28:F29)&lt;(-H5*3800),(-H5*3800),SUM(F28:F29))))</f>
        <v>0</v>
      </c>
      <c r="G30" s="56">
        <f>MAX((IF(SUM(G28:G29)&lt;(-F9*30%),(-F9*30%),SUM(G28:G29))),(IF(SUM(G28:G29)&lt;(-H5*3800),(-H5*3800),SUM(G28:G29))))</f>
        <v>0</v>
      </c>
      <c r="H30" s="56">
        <f>MAX((IF(SUM(H28:H29)&lt;(-F9*30%),(-F9*30%),SUM(H28:H29))),(IF(SUM(H28:H29)&lt;(-H5*3800),(-H5*3800),SUM(H28:H29))))</f>
        <v>0</v>
      </c>
    </row>
    <row r="31" spans="2:8" ht="13.5" customHeight="1" x14ac:dyDescent="0.2">
      <c r="B31" s="175"/>
      <c r="C31" s="176"/>
      <c r="D31" s="175"/>
      <c r="E31" s="176"/>
      <c r="F31" s="57"/>
      <c r="G31" s="57"/>
      <c r="H31" s="57"/>
    </row>
    <row r="32" spans="2:8" ht="23.25" x14ac:dyDescent="0.2">
      <c r="B32" s="172" t="s">
        <v>29</v>
      </c>
      <c r="C32" s="173"/>
      <c r="D32" s="173"/>
      <c r="E32" s="174"/>
      <c r="F32" s="52"/>
      <c r="G32" s="52"/>
      <c r="H32" s="52"/>
    </row>
    <row r="33" spans="2:8" ht="20.25" x14ac:dyDescent="0.2">
      <c r="B33" s="146" t="s">
        <v>30</v>
      </c>
      <c r="C33" s="144"/>
      <c r="D33" s="146" t="s">
        <v>31</v>
      </c>
      <c r="E33" s="158"/>
      <c r="F33" s="53">
        <v>0</v>
      </c>
      <c r="G33" s="58" t="s">
        <v>3</v>
      </c>
      <c r="H33" s="58" t="s">
        <v>3</v>
      </c>
    </row>
    <row r="34" spans="2:8" ht="20.25" x14ac:dyDescent="0.2">
      <c r="B34" s="143" t="s">
        <v>32</v>
      </c>
      <c r="C34" s="144"/>
      <c r="D34" s="143" t="s">
        <v>33</v>
      </c>
      <c r="E34" s="157"/>
      <c r="F34" s="59">
        <v>0</v>
      </c>
      <c r="G34" s="60" t="s">
        <v>3</v>
      </c>
      <c r="H34" s="60" t="s">
        <v>3</v>
      </c>
    </row>
    <row r="35" spans="2:8" ht="20.25" x14ac:dyDescent="0.2">
      <c r="B35" s="146" t="s">
        <v>34</v>
      </c>
      <c r="C35" s="144"/>
      <c r="D35" s="146" t="s">
        <v>35</v>
      </c>
      <c r="E35" s="158"/>
      <c r="F35" s="61">
        <v>0</v>
      </c>
      <c r="G35" s="58" t="s">
        <v>3</v>
      </c>
      <c r="H35" s="58" t="s">
        <v>3</v>
      </c>
    </row>
    <row r="36" spans="2:8" ht="59.25" customHeight="1" x14ac:dyDescent="0.2">
      <c r="B36" s="143" t="s">
        <v>36</v>
      </c>
      <c r="C36" s="144"/>
      <c r="D36" s="143" t="s">
        <v>37</v>
      </c>
      <c r="E36" s="157"/>
      <c r="F36" s="59">
        <v>0</v>
      </c>
      <c r="G36" s="60" t="s">
        <v>3</v>
      </c>
      <c r="H36" s="60" t="s">
        <v>3</v>
      </c>
    </row>
    <row r="37" spans="2:8" ht="46.5" customHeight="1" x14ac:dyDescent="0.2">
      <c r="B37" s="146" t="s">
        <v>38</v>
      </c>
      <c r="C37" s="144"/>
      <c r="D37" s="146" t="s">
        <v>39</v>
      </c>
      <c r="E37" s="158"/>
      <c r="F37" s="61">
        <v>0</v>
      </c>
      <c r="G37" s="58" t="s">
        <v>3</v>
      </c>
      <c r="H37" s="58" t="s">
        <v>3</v>
      </c>
    </row>
    <row r="38" spans="2:8" ht="39" customHeight="1" x14ac:dyDescent="0.2">
      <c r="B38" s="143" t="s">
        <v>40</v>
      </c>
      <c r="C38" s="144"/>
      <c r="D38" s="143" t="s">
        <v>41</v>
      </c>
      <c r="E38" s="157"/>
      <c r="F38" s="59">
        <v>0</v>
      </c>
      <c r="G38" s="60" t="s">
        <v>3</v>
      </c>
      <c r="H38" s="60" t="s">
        <v>3</v>
      </c>
    </row>
    <row r="39" spans="2:8" ht="52.5" customHeight="1" thickBot="1" x14ac:dyDescent="0.25">
      <c r="B39" s="162" t="s">
        <v>42</v>
      </c>
      <c r="C39" s="163"/>
      <c r="D39" s="162" t="s">
        <v>43</v>
      </c>
      <c r="E39" s="164"/>
      <c r="F39" s="62">
        <v>0</v>
      </c>
      <c r="G39" s="63" t="s">
        <v>3</v>
      </c>
      <c r="H39" s="63" t="s">
        <v>3</v>
      </c>
    </row>
    <row r="40" spans="2:8" ht="21" customHeight="1" x14ac:dyDescent="0.2">
      <c r="B40" s="165" t="s">
        <v>44</v>
      </c>
      <c r="C40" s="166"/>
      <c r="D40" s="166"/>
      <c r="E40" s="167"/>
      <c r="F40" s="56">
        <f>SUM(F20:F25,F30:F39)</f>
        <v>0</v>
      </c>
      <c r="G40" s="56">
        <f>SUM(G20:G25,G30)</f>
        <v>0</v>
      </c>
      <c r="H40" s="56">
        <f>SUM(H20,H30)</f>
        <v>0</v>
      </c>
    </row>
    <row r="41" spans="2:8" ht="15" customHeight="1" x14ac:dyDescent="0.2">
      <c r="B41" s="168"/>
      <c r="C41" s="169"/>
      <c r="D41" s="168"/>
      <c r="E41" s="169"/>
      <c r="F41" s="64"/>
      <c r="G41" s="64"/>
      <c r="H41" s="64"/>
    </row>
    <row r="42" spans="2:8" ht="32.25" customHeight="1" thickBot="1" x14ac:dyDescent="0.25">
      <c r="B42" s="170" t="s">
        <v>45</v>
      </c>
      <c r="C42" s="171"/>
      <c r="D42" s="146" t="s">
        <v>46</v>
      </c>
      <c r="E42" s="158"/>
      <c r="F42" s="65">
        <f>-IF(F40*25%&gt;ROUND(240*H5,-3),ROUND(240*H5,-3),ROUND(F40*25%,-3))</f>
        <v>0</v>
      </c>
      <c r="G42" s="65">
        <f>-IF(G40*25%&gt;ROUND(240*H5,-3),ROUND(240*H5,-3),ROUND(G40*25%,-3))</f>
        <v>0</v>
      </c>
      <c r="H42" s="66" t="s">
        <v>3</v>
      </c>
    </row>
    <row r="43" spans="2:8" ht="11.25" customHeight="1" thickBot="1" x14ac:dyDescent="0.25">
      <c r="B43" s="168"/>
      <c r="C43" s="169"/>
      <c r="D43" s="168"/>
      <c r="E43" s="169"/>
      <c r="F43" s="67"/>
      <c r="G43" s="67"/>
      <c r="H43" s="67"/>
    </row>
    <row r="44" spans="2:8" ht="21" customHeight="1" x14ac:dyDescent="0.2">
      <c r="B44" s="147" t="s">
        <v>47</v>
      </c>
      <c r="C44" s="148"/>
      <c r="D44" s="148"/>
      <c r="E44" s="149"/>
      <c r="F44" s="68">
        <f>+F40+F42</f>
        <v>0</v>
      </c>
      <c r="G44" s="68">
        <f>+G40+G42</f>
        <v>0</v>
      </c>
      <c r="H44" s="68">
        <f>+H40</f>
        <v>0</v>
      </c>
    </row>
    <row r="45" spans="2:8" ht="10.5" customHeight="1" x14ac:dyDescent="0.2">
      <c r="B45" s="168"/>
      <c r="C45" s="169"/>
      <c r="D45" s="168"/>
      <c r="E45" s="169"/>
      <c r="F45" s="64"/>
      <c r="G45" s="64"/>
      <c r="H45" s="64"/>
    </row>
    <row r="46" spans="2:8" ht="20.25" x14ac:dyDescent="0.2">
      <c r="B46" s="159" t="s">
        <v>48</v>
      </c>
      <c r="C46" s="160"/>
      <c r="D46" s="160"/>
      <c r="E46" s="161"/>
      <c r="F46" s="69"/>
      <c r="G46" s="69"/>
      <c r="H46" s="69"/>
    </row>
    <row r="47" spans="2:8" ht="71.25" customHeight="1" x14ac:dyDescent="0.2">
      <c r="B47" s="146" t="s">
        <v>49</v>
      </c>
      <c r="C47" s="144"/>
      <c r="D47" s="145"/>
      <c r="E47" s="144"/>
      <c r="F47" s="70">
        <f>-(SUM(F23:F25,F30:F35)+F42)</f>
        <v>0</v>
      </c>
      <c r="G47" s="70">
        <f>-(SUM(G23:G25,G30)+G42)</f>
        <v>0</v>
      </c>
      <c r="H47" s="71" t="s">
        <v>3</v>
      </c>
    </row>
    <row r="48" spans="2:8" ht="40.5" customHeight="1" x14ac:dyDescent="0.2">
      <c r="B48" s="143" t="s">
        <v>50</v>
      </c>
      <c r="C48" s="144"/>
      <c r="D48" s="143" t="s">
        <v>51</v>
      </c>
      <c r="E48" s="157"/>
      <c r="F48" s="72">
        <f>+F20*40%</f>
        <v>0</v>
      </c>
      <c r="G48" s="72">
        <f>+G20*40%</f>
        <v>0</v>
      </c>
      <c r="H48" s="73" t="s">
        <v>3</v>
      </c>
    </row>
    <row r="49" spans="2:21" ht="35.25" customHeight="1" x14ac:dyDescent="0.2">
      <c r="B49" s="146" t="s">
        <v>52</v>
      </c>
      <c r="C49" s="144"/>
      <c r="D49" s="146" t="s">
        <v>51</v>
      </c>
      <c r="E49" s="158"/>
      <c r="F49" s="74">
        <f>ROUND(420*H5,-3)</f>
        <v>14955000</v>
      </c>
      <c r="G49" s="74">
        <f>ROUND(420*H5,-3)</f>
        <v>14955000</v>
      </c>
      <c r="H49" s="75" t="s">
        <v>3</v>
      </c>
    </row>
    <row r="50" spans="2:21" ht="30" x14ac:dyDescent="0.2">
      <c r="B50" s="143" t="s">
        <v>53</v>
      </c>
      <c r="C50" s="144"/>
      <c r="D50" s="145"/>
      <c r="E50" s="144"/>
      <c r="F50" s="76">
        <f>MIN(F48:F49)</f>
        <v>0</v>
      </c>
      <c r="G50" s="76">
        <f>MIN(G48:G49)</f>
        <v>0</v>
      </c>
      <c r="H50" s="77" t="s">
        <v>3</v>
      </c>
      <c r="K50" s="10"/>
      <c r="L50" s="10"/>
      <c r="M50" s="10"/>
      <c r="U50" s="11" t="s">
        <v>77</v>
      </c>
    </row>
    <row r="51" spans="2:21" ht="34.5" customHeight="1" thickBot="1" x14ac:dyDescent="0.25">
      <c r="B51" s="146" t="s">
        <v>54</v>
      </c>
      <c r="C51" s="144"/>
      <c r="D51" s="145"/>
      <c r="E51" s="144"/>
      <c r="F51" s="78">
        <f>IF(F47&gt;F50,F47-F50,0)</f>
        <v>0</v>
      </c>
      <c r="G51" s="78">
        <f>IF(G47&gt;G50,G47-G50,0)</f>
        <v>0</v>
      </c>
      <c r="H51" s="79" t="s">
        <v>3</v>
      </c>
      <c r="M51" s="10"/>
      <c r="U51" s="12">
        <v>3.5000000000000003E-2</v>
      </c>
    </row>
    <row r="52" spans="2:21" ht="22.5" customHeight="1" x14ac:dyDescent="0.2">
      <c r="B52" s="147" t="s">
        <v>55</v>
      </c>
      <c r="C52" s="148"/>
      <c r="D52" s="148"/>
      <c r="E52" s="149"/>
      <c r="F52" s="80">
        <f>+F44+F51</f>
        <v>0</v>
      </c>
      <c r="G52" s="80">
        <f>+G44+G51</f>
        <v>0</v>
      </c>
      <c r="H52" s="80">
        <f>+H44</f>
        <v>0</v>
      </c>
      <c r="K52" s="10"/>
      <c r="L52" s="10"/>
      <c r="M52" s="10"/>
      <c r="U52" s="12">
        <v>0.04</v>
      </c>
    </row>
    <row r="53" spans="2:21" ht="12.75" customHeight="1" x14ac:dyDescent="0.2">
      <c r="B53" s="150"/>
      <c r="C53" s="151"/>
      <c r="D53" s="150"/>
      <c r="E53" s="151"/>
      <c r="F53" s="64"/>
      <c r="G53" s="64"/>
      <c r="H53" s="64"/>
      <c r="M53" s="10"/>
      <c r="U53" s="12">
        <v>0.06</v>
      </c>
    </row>
    <row r="54" spans="2:21" ht="15" customHeight="1" x14ac:dyDescent="0.2">
      <c r="B54" s="150"/>
      <c r="C54" s="151"/>
      <c r="D54" s="150"/>
      <c r="E54" s="151"/>
      <c r="F54" s="67"/>
      <c r="G54" s="67"/>
      <c r="H54" s="67"/>
      <c r="M54" s="10"/>
      <c r="U54" s="12">
        <v>0.1</v>
      </c>
    </row>
    <row r="55" spans="2:21" ht="33" customHeight="1" x14ac:dyDescent="0.2">
      <c r="B55" s="152" t="s">
        <v>56</v>
      </c>
      <c r="C55" s="153"/>
      <c r="D55" s="153"/>
      <c r="E55" s="154"/>
      <c r="F55" s="81">
        <f>+F63</f>
        <v>0</v>
      </c>
      <c r="G55" s="81">
        <f>+G63</f>
        <v>0</v>
      </c>
      <c r="H55" s="82" t="s">
        <v>3</v>
      </c>
      <c r="M55" s="10"/>
      <c r="U55" s="12">
        <v>0.11</v>
      </c>
    </row>
    <row r="56" spans="2:21" ht="27.75" customHeight="1" x14ac:dyDescent="0.2">
      <c r="B56" s="152" t="s">
        <v>57</v>
      </c>
      <c r="C56" s="155"/>
      <c r="D56" s="155"/>
      <c r="E56" s="156"/>
      <c r="F56" s="9" t="s">
        <v>3</v>
      </c>
      <c r="G56" s="9" t="s">
        <v>3</v>
      </c>
      <c r="H56" s="38">
        <v>0.11</v>
      </c>
      <c r="M56" s="10"/>
    </row>
    <row r="57" spans="2:21" ht="39.75" customHeight="1" x14ac:dyDescent="0.2">
      <c r="B57" s="152" t="s">
        <v>58</v>
      </c>
      <c r="C57" s="155"/>
      <c r="D57" s="155"/>
      <c r="E57" s="156"/>
      <c r="F57" s="9" t="s">
        <v>3</v>
      </c>
      <c r="G57" s="9" t="s">
        <v>3</v>
      </c>
      <c r="H57" s="83">
        <f>ROUND(H52*H56,-3)</f>
        <v>0</v>
      </c>
      <c r="K57" s="13"/>
      <c r="L57" s="13"/>
      <c r="M57" s="10"/>
    </row>
    <row r="58" spans="2:21" ht="15.75" thickBot="1" x14ac:dyDescent="0.25">
      <c r="I58" s="14"/>
      <c r="K58" s="10"/>
      <c r="L58" s="10"/>
      <c r="M58" s="10"/>
    </row>
    <row r="59" spans="2:21" ht="43.5" customHeight="1" thickBot="1" x14ac:dyDescent="0.25">
      <c r="B59" s="141" t="s">
        <v>59</v>
      </c>
      <c r="C59" s="142"/>
      <c r="D59" s="142"/>
      <c r="E59" s="142"/>
      <c r="F59" s="142"/>
      <c r="G59" s="142"/>
      <c r="H59" s="142"/>
      <c r="I59" s="15"/>
      <c r="K59" s="10"/>
      <c r="L59" s="10"/>
      <c r="M59" s="10"/>
    </row>
    <row r="60" spans="2:21" ht="45" x14ac:dyDescent="0.2">
      <c r="F60" s="16" t="s">
        <v>60</v>
      </c>
      <c r="G60" s="17" t="s">
        <v>91</v>
      </c>
      <c r="I60" s="14"/>
      <c r="K60" s="10"/>
      <c r="L60" s="10"/>
      <c r="M60" s="10"/>
    </row>
    <row r="61" spans="2:21" x14ac:dyDescent="0.2">
      <c r="B61" s="134" t="s">
        <v>61</v>
      </c>
      <c r="C61" s="135"/>
      <c r="D61" s="135"/>
      <c r="E61" s="136"/>
      <c r="F61" s="18">
        <f>H5</f>
        <v>35607</v>
      </c>
      <c r="G61" s="18">
        <f>H5</f>
        <v>35607</v>
      </c>
      <c r="K61" s="10"/>
      <c r="L61" s="10"/>
      <c r="M61" s="10"/>
    </row>
    <row r="62" spans="2:21" x14ac:dyDescent="0.2">
      <c r="B62" s="137" t="s">
        <v>62</v>
      </c>
      <c r="C62" s="138"/>
      <c r="D62" s="138"/>
      <c r="E62" s="139"/>
      <c r="F62" s="19">
        <f>+F52/F61</f>
        <v>0</v>
      </c>
      <c r="G62" s="19">
        <f>+G52/G61</f>
        <v>0</v>
      </c>
      <c r="K62" s="10"/>
      <c r="L62" s="10"/>
      <c r="M62" s="10"/>
    </row>
    <row r="63" spans="2:21" x14ac:dyDescent="0.2">
      <c r="B63" s="134" t="s">
        <v>63</v>
      </c>
      <c r="C63" s="135"/>
      <c r="D63" s="135"/>
      <c r="E63" s="136"/>
      <c r="F63" s="20">
        <f>SUM(F67:F73)</f>
        <v>0</v>
      </c>
      <c r="G63" s="20">
        <f>SUM(G67:G73)</f>
        <v>0</v>
      </c>
      <c r="K63" s="10"/>
      <c r="L63" s="10"/>
      <c r="M63" s="10"/>
    </row>
    <row r="64" spans="2:21" ht="15.75" thickBot="1" x14ac:dyDescent="0.25">
      <c r="K64" s="10"/>
      <c r="L64" s="10"/>
      <c r="M64" s="10"/>
    </row>
    <row r="65" spans="2:7" ht="50.25" customHeight="1" thickBot="1" x14ac:dyDescent="0.25">
      <c r="B65" s="140" t="s">
        <v>64</v>
      </c>
      <c r="C65" s="130"/>
      <c r="D65" s="130" t="s">
        <v>65</v>
      </c>
      <c r="E65" s="130" t="s">
        <v>66</v>
      </c>
      <c r="F65" s="130" t="s">
        <v>67</v>
      </c>
      <c r="G65" s="132" t="s">
        <v>68</v>
      </c>
    </row>
    <row r="66" spans="2:7" ht="24.75" customHeight="1" thickBot="1" x14ac:dyDescent="0.25">
      <c r="B66" s="93" t="s">
        <v>81</v>
      </c>
      <c r="C66" s="89" t="s">
        <v>82</v>
      </c>
      <c r="D66" s="131"/>
      <c r="E66" s="131"/>
      <c r="F66" s="131"/>
      <c r="G66" s="133"/>
    </row>
    <row r="67" spans="2:7" ht="41.25" customHeight="1" thickBot="1" x14ac:dyDescent="0.25">
      <c r="B67" s="87">
        <v>0</v>
      </c>
      <c r="C67" s="88">
        <v>95</v>
      </c>
      <c r="D67" s="84">
        <v>0</v>
      </c>
      <c r="E67" s="85" t="s">
        <v>69</v>
      </c>
      <c r="F67" s="86">
        <v>0</v>
      </c>
      <c r="G67" s="86">
        <v>0</v>
      </c>
    </row>
    <row r="68" spans="2:7" ht="39.950000000000003" customHeight="1" thickBot="1" x14ac:dyDescent="0.25">
      <c r="B68" s="25">
        <f t="shared" ref="B68:B73" si="0">+C67</f>
        <v>95</v>
      </c>
      <c r="C68" s="26">
        <v>150</v>
      </c>
      <c r="D68" s="27">
        <v>0.19</v>
      </c>
      <c r="E68" s="28" t="s">
        <v>70</v>
      </c>
      <c r="F68" s="29">
        <f>IF($F$62&gt;B68,(IF($F$62&lt;=C68,ROUND((($F$62-B68)*D68)*$F$61,-3),0)),0)</f>
        <v>0</v>
      </c>
      <c r="G68" s="29">
        <f>IF($G$62&gt;B68,(IF($G$62&lt;=C68,ROUND((($G$62-B68)*D68)*$G$61,-3),0)),0)</f>
        <v>0</v>
      </c>
    </row>
    <row r="69" spans="2:7" ht="39.950000000000003" customHeight="1" thickBot="1" x14ac:dyDescent="0.25">
      <c r="B69" s="30">
        <f t="shared" si="0"/>
        <v>150</v>
      </c>
      <c r="C69" s="21">
        <v>360</v>
      </c>
      <c r="D69" s="22">
        <v>0.28000000000000003</v>
      </c>
      <c r="E69" s="23" t="s">
        <v>71</v>
      </c>
      <c r="F69" s="24">
        <f>IF($F$62&gt;B69,(IF($F$62&lt;=C69,ROUND(((($F$62-B69)*D69)+11)*$F$61,-3),0)),0)</f>
        <v>0</v>
      </c>
      <c r="G69" s="24">
        <f>IF($G$62&gt;B69,(IF($G$62&lt;=C69,ROUND(((($G$62-B69)*D69)+11)*$G$61,-3),0)),0)</f>
        <v>0</v>
      </c>
    </row>
    <row r="70" spans="2:7" ht="39.950000000000003" customHeight="1" thickBot="1" x14ac:dyDescent="0.25">
      <c r="B70" s="25">
        <f t="shared" si="0"/>
        <v>360</v>
      </c>
      <c r="C70" s="31">
        <v>640</v>
      </c>
      <c r="D70" s="32">
        <v>0.33</v>
      </c>
      <c r="E70" s="25" t="s">
        <v>72</v>
      </c>
      <c r="F70" s="29">
        <f>IF($F$62&gt;B70,(IF($F$62&lt;=C70,ROUND(((($F$62-335)*D70)+64)*$F$61,-3),0)),0)</f>
        <v>0</v>
      </c>
      <c r="G70" s="29">
        <f>IF($G$62&gt;B70,(IF($G$62&lt;=C70,ROUND(((($G$62-B70)*D70)+64)*$G$61,-3),0)),0)</f>
        <v>0</v>
      </c>
    </row>
    <row r="71" spans="2:7" ht="39.950000000000003" customHeight="1" thickBot="1" x14ac:dyDescent="0.25">
      <c r="B71" s="30">
        <f t="shared" si="0"/>
        <v>640</v>
      </c>
      <c r="C71" s="21">
        <v>945</v>
      </c>
      <c r="D71" s="22">
        <v>0.35</v>
      </c>
      <c r="E71" s="23" t="s">
        <v>73</v>
      </c>
      <c r="F71" s="24">
        <f>IF($F$62&gt;B71,(IF($F$62&lt;=C71,ROUND(((($F$62-B71)*D71)+165)*$F$61,-3),0)),0)</f>
        <v>0</v>
      </c>
      <c r="G71" s="24">
        <f>IF($G$62&gt;B71,(IF($G$62&lt;=C71,ROUND(((($G$62-B71)*D71)+165)*$G$61,-3),0)),0)</f>
        <v>0</v>
      </c>
    </row>
    <row r="72" spans="2:7" ht="39.950000000000003" customHeight="1" thickBot="1" x14ac:dyDescent="0.25">
      <c r="B72" s="25">
        <f t="shared" si="0"/>
        <v>945</v>
      </c>
      <c r="C72" s="31">
        <v>2300</v>
      </c>
      <c r="D72" s="32">
        <v>0.37</v>
      </c>
      <c r="E72" s="25" t="s">
        <v>74</v>
      </c>
      <c r="F72" s="29">
        <f>IF($F$62&gt;B72,(IF($F$62&lt;=C72,ROUND(((($F$62-B72)*D72)+272)*$F$61,-3),0)),0)</f>
        <v>0</v>
      </c>
      <c r="G72" s="29">
        <f>IF($G$62&gt;B72,(IF($G$62&lt;=C72,ROUND(((($G$62-B72)*D72)+272)*$G$61,-3),0)),0)</f>
        <v>0</v>
      </c>
    </row>
    <row r="73" spans="2:7" ht="39.950000000000003" customHeight="1" thickBot="1" x14ac:dyDescent="0.25">
      <c r="B73" s="33">
        <f t="shared" si="0"/>
        <v>2300</v>
      </c>
      <c r="C73" s="34" t="s">
        <v>75</v>
      </c>
      <c r="D73" s="35">
        <v>0.39</v>
      </c>
      <c r="E73" s="34" t="s">
        <v>76</v>
      </c>
      <c r="F73" s="36">
        <f>IF($F$62&gt;B73,ROUND(((($F$62-B73)*D73)*$F$61)+(773*$F$61),-3),0)</f>
        <v>0</v>
      </c>
      <c r="G73" s="37">
        <f>IF($G$62&gt;B73,ROUND(((($G$62-B73)*D73)*$G$61)+(773*$G$61),-3),0)</f>
        <v>0</v>
      </c>
    </row>
  </sheetData>
  <sheetProtection sheet="1" objects="1" scenarios="1"/>
  <mergeCells count="97">
    <mergeCell ref="B13:C13"/>
    <mergeCell ref="D13:E13"/>
    <mergeCell ref="B1:H1"/>
    <mergeCell ref="B6:C6"/>
    <mergeCell ref="D6:E6"/>
    <mergeCell ref="B7:E7"/>
    <mergeCell ref="B8:E8"/>
    <mergeCell ref="B9:C9"/>
    <mergeCell ref="D9:E9"/>
    <mergeCell ref="B10:C10"/>
    <mergeCell ref="D10:E10"/>
    <mergeCell ref="B11:C11"/>
    <mergeCell ref="D11:E11"/>
    <mergeCell ref="B12:E12"/>
    <mergeCell ref="B14:C14"/>
    <mergeCell ref="D14:E14"/>
    <mergeCell ref="B15:C15"/>
    <mergeCell ref="D15:E15"/>
    <mergeCell ref="B16:C16"/>
    <mergeCell ref="D16:E16"/>
    <mergeCell ref="B24:C24"/>
    <mergeCell ref="D24:E24"/>
    <mergeCell ref="B17:C18"/>
    <mergeCell ref="D17:E18"/>
    <mergeCell ref="H17:H18"/>
    <mergeCell ref="B19:C19"/>
    <mergeCell ref="D19:E19"/>
    <mergeCell ref="B20:E20"/>
    <mergeCell ref="B21:C21"/>
    <mergeCell ref="D21:E21"/>
    <mergeCell ref="B22:E22"/>
    <mergeCell ref="B23:C23"/>
    <mergeCell ref="D23:E23"/>
    <mergeCell ref="B32:E32"/>
    <mergeCell ref="D25:E25"/>
    <mergeCell ref="B26:C26"/>
    <mergeCell ref="D26:E26"/>
    <mergeCell ref="B27:E27"/>
    <mergeCell ref="B28:C28"/>
    <mergeCell ref="D28:E28"/>
    <mergeCell ref="B29:C29"/>
    <mergeCell ref="D29:E29"/>
    <mergeCell ref="B30:E30"/>
    <mergeCell ref="B31:C31"/>
    <mergeCell ref="D31:E31"/>
    <mergeCell ref="B33:C33"/>
    <mergeCell ref="D33:E33"/>
    <mergeCell ref="B34:C34"/>
    <mergeCell ref="D34:E34"/>
    <mergeCell ref="B35:C35"/>
    <mergeCell ref="D35:E35"/>
    <mergeCell ref="B36:C36"/>
    <mergeCell ref="D36:E36"/>
    <mergeCell ref="B37:C37"/>
    <mergeCell ref="D37:E37"/>
    <mergeCell ref="B38:C38"/>
    <mergeCell ref="D38:E38"/>
    <mergeCell ref="B46:E46"/>
    <mergeCell ref="B39:C39"/>
    <mergeCell ref="D39:E39"/>
    <mergeCell ref="B40:E40"/>
    <mergeCell ref="B41:C41"/>
    <mergeCell ref="D41:E41"/>
    <mergeCell ref="B42:C42"/>
    <mergeCell ref="D42:E42"/>
    <mergeCell ref="B43:C43"/>
    <mergeCell ref="D43:E43"/>
    <mergeCell ref="B44:E44"/>
    <mergeCell ref="B45:C45"/>
    <mergeCell ref="D45:E45"/>
    <mergeCell ref="B47:C47"/>
    <mergeCell ref="D47:E47"/>
    <mergeCell ref="B48:C48"/>
    <mergeCell ref="D48:E48"/>
    <mergeCell ref="B49:C49"/>
    <mergeCell ref="D49:E49"/>
    <mergeCell ref="B59:H59"/>
    <mergeCell ref="B50:C50"/>
    <mergeCell ref="D50:E50"/>
    <mergeCell ref="B51:C51"/>
    <mergeCell ref="D51:E51"/>
    <mergeCell ref="B52:E52"/>
    <mergeCell ref="B53:C53"/>
    <mergeCell ref="D53:E53"/>
    <mergeCell ref="B54:C54"/>
    <mergeCell ref="D54:E54"/>
    <mergeCell ref="B55:E55"/>
    <mergeCell ref="B56:E56"/>
    <mergeCell ref="B57:E57"/>
    <mergeCell ref="F65:F66"/>
    <mergeCell ref="G65:G66"/>
    <mergeCell ref="B61:E61"/>
    <mergeCell ref="B62:E62"/>
    <mergeCell ref="B63:E63"/>
    <mergeCell ref="B65:C65"/>
    <mergeCell ref="D65:D66"/>
    <mergeCell ref="E65:E66"/>
  </mergeCells>
  <conditionalFormatting sqref="A1:XFD1048576">
    <cfRule type="expression" dxfId="0" priority="1">
      <formula>CELL("direccion")=ADDRESS(ROW(),COLUMN())</formula>
    </cfRule>
  </conditionalFormatting>
  <dataValidations count="5">
    <dataValidation type="list" allowBlank="1" showInputMessage="1" showErrorMessage="1" sqref="H56" xr:uid="{CF86BA9E-6C7F-4E8F-8F6B-923030283104}">
      <formula1>$U$51:$U$55</formula1>
    </dataValidation>
    <dataValidation type="whole" operator="greaterThanOrEqual" allowBlank="1" showInputMessage="1" showErrorMessage="1" errorTitle="Error" error="El valor no puede sobrepasar 16 UVT" sqref="G24" xr:uid="{1E009BE4-B1EA-4692-96F5-351811F2B40F}">
      <formula1>ROUND(H5*-16,-3)</formula1>
    </dataValidation>
    <dataValidation type="whole" operator="greaterThanOrEqual" allowBlank="1" showInputMessage="1" showErrorMessage="1" errorTitle="Error" error="El valor no puede sobrepasar 100 UVT." sqref="G23" xr:uid="{2227DE90-953D-4478-8BBD-B3ACBDBD7AB7}">
      <formula1>H5*-100</formula1>
    </dataValidation>
    <dataValidation type="whole" operator="greaterThanOrEqual" allowBlank="1" showInputMessage="1" showErrorMessage="1" errorTitle="Error" error="El valor no puede sobrepasar 100 UVT." sqref="F23" xr:uid="{6A98A57B-8B00-44C0-A895-CA4609DE7A03}">
      <formula1>H5*-100</formula1>
    </dataValidation>
    <dataValidation type="whole" operator="greaterThanOrEqual" allowBlank="1" showInputMessage="1" showErrorMessage="1" errorTitle="Error" error="El valor no puede sobrepasar 16 UVT" sqref="F24" xr:uid="{2560CA99-9E42-472A-B18E-0BF612FD66F9}">
      <formula1>ROUND(H5*-16,-3)</formula1>
    </dataValidation>
  </dataValidations>
  <printOptions horizontalCentered="1" verticalCentered="1"/>
  <pageMargins left="0.31" right="0.37" top="0.18" bottom="0.13" header="0.14000000000000001" footer="0.08"/>
  <pageSetup scale="3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D4151-62D7-48BA-B151-E5FAB3E7ACA9}">
  <dimension ref="A1"/>
  <sheetViews>
    <sheetView workbookViewId="0">
      <selection activeCell="L20" sqref="L20"/>
    </sheetView>
  </sheetViews>
  <sheetFormatPr baseColWidth="10" defaultRowHeight="15" x14ac:dyDescent="0.25"/>
  <sheetData/>
  <pageMargins left="0.7" right="0.7" top="0.75" bottom="0.75" header="0.3" footer="0.3"/>
  <pageSetup scale="50" orientation="portrait" r:id="rId1"/>
  <drawing r:id="rId2"/>
  <legacyDrawing r:id="rId3"/>
  <oleObjects>
    <mc:AlternateContent xmlns:mc="http://schemas.openxmlformats.org/markup-compatibility/2006">
      <mc:Choice Requires="x14">
        <oleObject link="[1]!''''" oleUpdate="OLEUPDATE_ALWAYS" shapeId="3073">
          <objectPr defaultSize="0" autoPict="0" dde="1" r:id="rId4">
            <anchor moveWithCells="1">
              <from>
                <xdr:col>0</xdr:col>
                <xdr:colOff>0</xdr:colOff>
                <xdr:row>1</xdr:row>
                <xdr:rowOff>0</xdr:rowOff>
              </from>
              <to>
                <xdr:col>9</xdr:col>
                <xdr:colOff>619125</xdr:colOff>
                <xdr:row>49</xdr:row>
                <xdr:rowOff>28575</xdr:rowOff>
              </to>
            </anchor>
          </objectPr>
        </oleObject>
      </mc:Choice>
      <mc:Fallback>
        <oleObject link="[1]!''''" oleUpdate="OLEUPDATE_ALWAYS" shapeId="3073"/>
      </mc:Fallback>
    </mc:AlternateContent>
    <mc:AlternateContent xmlns:mc="http://schemas.openxmlformats.org/markup-compatibility/2006">
      <mc:Choice Requires="x14">
        <oleObject progId="Document" dvAspect="DVASPECT_ICON" shapeId="3075" r:id="rId5">
          <objectPr defaultSize="0" r:id="rId6">
            <anchor moveWithCells="1">
              <from>
                <xdr:col>11</xdr:col>
                <xdr:colOff>0</xdr:colOff>
                <xdr:row>8</xdr:row>
                <xdr:rowOff>0</xdr:rowOff>
              </from>
              <to>
                <xdr:col>12</xdr:col>
                <xdr:colOff>152400</xdr:colOff>
                <xdr:row>11</xdr:row>
                <xdr:rowOff>114300</xdr:rowOff>
              </to>
            </anchor>
          </objectPr>
        </oleObject>
      </mc:Choice>
      <mc:Fallback>
        <oleObject progId="Document" dvAspect="DVASPECT_ICON" shapeId="3075"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art 103 y 383</vt:lpstr>
      <vt:lpstr>analisis</vt:lpstr>
      <vt:lpstr>datos</vt:lpstr>
      <vt:lpstr>retencion</vt:lpstr>
      <vt:lpstr>informacion a solicitar</vt:lpstr>
      <vt:lpstr>retencion!Área_de_impresión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dc:creator>
  <cp:lastModifiedBy>DOE</cp:lastModifiedBy>
  <cp:lastPrinted>2019-01-24T20:20:56Z</cp:lastPrinted>
  <dcterms:created xsi:type="dcterms:W3CDTF">2019-01-24T17:56:11Z</dcterms:created>
  <dcterms:modified xsi:type="dcterms:W3CDTF">2020-01-23T23:38:41Z</dcterms:modified>
</cp:coreProperties>
</file>